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0EB1E1CF-8958-43A3-8DC4-EE439612187D}" xr6:coauthVersionLast="40" xr6:coauthVersionMax="40" xr10:uidLastSave="{00000000-0000-0000-0000-000000000000}"/>
  <bookViews>
    <workbookView xWindow="840" yWindow="1785" windowWidth="27510" windowHeight="15540" xr2:uid="{00000000-000D-0000-FFFF-FFFF00000000}"/>
  </bookViews>
  <sheets>
    <sheet name="Generell input" sheetId="6" r:id="rId1"/>
    <sheet name="Tiltaksanalyse" sheetId="5" r:id="rId2"/>
    <sheet name="Referanser" sheetId="4" r:id="rId3"/>
    <sheet name="GIS-tabeller" sheetId="3" r:id="rId4"/>
  </sheets>
  <externalReferences>
    <externalReference r:id="rId5"/>
  </externalReferences>
  <definedNames>
    <definedName name="_Toc514068790" localSheetId="1">Tiltaksanalyse!#REF!</definedName>
    <definedName name="d">'[1]Priser og antagelser'!$C$19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9" i="3" l="1"/>
  <c r="G58" i="3"/>
  <c r="E58" i="3"/>
  <c r="G57" i="3"/>
  <c r="D57" i="3"/>
  <c r="C57" i="3"/>
  <c r="B57" i="3"/>
  <c r="E56" i="3"/>
  <c r="H56" i="3" s="1"/>
  <c r="E55" i="3"/>
  <c r="E54" i="3"/>
  <c r="H54" i="3" s="1"/>
  <c r="G53" i="3"/>
  <c r="F53" i="3"/>
  <c r="C53" i="3"/>
  <c r="B53" i="3"/>
  <c r="E52" i="3"/>
  <c r="H52" i="3" s="1"/>
  <c r="E51" i="3"/>
  <c r="H51" i="3" s="1"/>
  <c r="D50" i="3"/>
  <c r="C50" i="3"/>
  <c r="B50" i="3"/>
  <c r="G49" i="3"/>
  <c r="F49" i="3"/>
  <c r="C49" i="3"/>
  <c r="B49" i="3"/>
  <c r="E48" i="3"/>
  <c r="H48" i="3" s="1"/>
  <c r="E47" i="3"/>
  <c r="H47" i="3" s="1"/>
  <c r="G46" i="3"/>
  <c r="F46" i="3"/>
  <c r="E46" i="3"/>
  <c r="G45" i="3"/>
  <c r="E45" i="3"/>
  <c r="E44" i="3"/>
  <c r="H44" i="3" s="1"/>
  <c r="G43" i="3"/>
  <c r="D43" i="3"/>
  <c r="C43" i="3"/>
  <c r="B43" i="3"/>
  <c r="G42" i="3"/>
  <c r="E42" i="3"/>
  <c r="F41" i="3"/>
  <c r="D41" i="3"/>
  <c r="C41" i="3"/>
  <c r="B41" i="3"/>
  <c r="I28" i="3"/>
  <c r="G28" i="3"/>
  <c r="F28" i="3"/>
  <c r="D28" i="3"/>
  <c r="C28" i="3"/>
  <c r="B28" i="3"/>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E10" i="3"/>
  <c r="H10" i="3" s="1"/>
  <c r="H46" i="3" l="1"/>
  <c r="E41" i="3"/>
  <c r="H41" i="3" s="1"/>
  <c r="E57" i="3"/>
  <c r="H57" i="3" s="1"/>
  <c r="H45" i="3"/>
  <c r="E53" i="3"/>
  <c r="F59" i="3"/>
  <c r="E50" i="3"/>
  <c r="H50" i="3" s="1"/>
  <c r="H53" i="3"/>
  <c r="E28" i="3"/>
  <c r="H11" i="3"/>
  <c r="H28" i="3" s="1"/>
  <c r="C59" i="3"/>
  <c r="E43" i="3"/>
  <c r="H43" i="3" s="1"/>
  <c r="H58" i="3"/>
  <c r="B59" i="3"/>
  <c r="G59" i="3"/>
  <c r="E49" i="3"/>
  <c r="H49" i="3" s="1"/>
  <c r="D59" i="3"/>
  <c r="H42" i="3"/>
  <c r="E59" i="3" l="1"/>
  <c r="H59" i="3"/>
  <c r="G95" i="5"/>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<sst xmlns="http://schemas.openxmlformats.org/spreadsheetml/2006/main" count="1129" uniqueCount="628">
  <si>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</si>
  <si>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</si>
  <si>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</si>
  <si>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</si>
  <si>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</si>
  <si>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</si>
  <si>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</si>
  <si>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</si>
  <si>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</si>
  <si>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</si>
  <si>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</si>
  <si>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</si>
  <si>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</si>
  <si>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</si>
  <si>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</si>
  <si>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</si>
  <si>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</si>
  <si>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</si>
  <si>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</si>
  <si>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</si>
  <si>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</si>
  <si>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</si>
  <si>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</si>
  <si>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</si>
  <si>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</si>
  <si>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</si>
  <si>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</si>
  <si>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</si>
  <si>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</si>
  <si>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</si>
  <si>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</si>
  <si>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</si>
  <si>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</si>
  <si>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</si>
  <si>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</si>
  <si>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</si>
  <si>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</si>
  <si>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</si>
  <si>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</si>
  <si>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</si>
  <si>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</si>
  <si>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</si>
  <si>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</si>
  <si>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Se presisering i Ma(nua)l</t>
  </si>
  <si>
    <t>Påvirkningsfaktor 2</t>
  </si>
  <si>
    <t>Samvirking med andre tiltak</t>
  </si>
  <si>
    <t>Tidsrom</t>
  </si>
  <si>
    <t>Om naturtypen</t>
  </si>
  <si>
    <t>Vurdert av</t>
  </si>
  <si>
    <t>Navn, institusjon</t>
  </si>
  <si>
    <t>Kun hvis dette er mulig</t>
  </si>
  <si>
    <t>NiN-basen. Se tabell i arket "GIS-tabeller". Spesifiser: dekker arealet kun naturtypen, eller andre naturtyper også? Er det geografiske mangler i kartleggingen? Mangler føres i kolonne for kunnskapshull.</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</si>
  <si>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</si>
  <si>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</si>
  <si>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</si>
  <si>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</si>
  <si>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</si>
  <si>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</si>
  <si>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</si>
  <si>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</si>
  <si>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</si>
  <si>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</si>
  <si>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</si>
  <si>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</si>
  <si>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</si>
  <si>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Naturbase. Se tabell i arket "GIS-tabeller". Spesifiser: dekker arealet kun naturtypen, eller andre naturtyper også? Er det geografiske mangler i kartleggingen? Mangler føres i kolonnen for kunnskapshull.</t>
  </si>
  <si>
    <t xml:space="preserve">Oppgi forekomst av trua arter (listes opp adskilt med ;).Beskriv artsmangfoldet i kolonnen for fritekst. </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</si>
  <si>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</si>
  <si>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</si>
  <si>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</si>
  <si>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</si>
  <si>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</si>
  <si>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</si>
  <si>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</si>
  <si>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</si>
  <si>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</si>
  <si>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</si>
  <si>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</si>
  <si>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</si>
  <si>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</si>
  <si>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</si>
  <si>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</si>
  <si>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Ned ett nivå på Rødlista fra dagens kategori. For alternative hovedmål, se Ma(nua)l.  </t>
  </si>
  <si>
    <t>april 2018</t>
  </si>
  <si>
    <t>Åpen grunnlendt kalkmark i boreonemoral sone</t>
  </si>
  <si>
    <t xml:space="preserve">Åpen grunnlendt kalkmark i boreonemoral sone omfatter jorddekt åpen naturmark på svært kalkrike bergarter under skoggrensa. Åpen grunnlendt kalkmark omfatter overganger mellom nakent berg og skogsmark, der hvor grunt jordsmonn, tørke, sterk vindeksponering og saltsprut forhindrer trevekst. Den finnes på hyller og som jorddekte arealer bl.a. i forsenkinger og sprekker i områder dominert av nakent berg og i overganger mellom nakent berg og skog, og den dannes også langs kysten ved primær suksesjon etter landheving der hvor jordsmonnutvikling på berg foregår langsomt. </t>
  </si>
  <si>
    <t>T2|7-8, 6SO-1</t>
  </si>
  <si>
    <t>identisk</t>
  </si>
  <si>
    <t xml:space="preserve">Naturtypen omfatter grunntypene T2-7 og T2-8 og kartleggingsenhetene T2-C7 og T2-C8 i målestokk 1:5 000. De to grunntypene forekommer ofte sammen, slik at en sammenslåing av grunntypene til én enhet er forvaltningsmessig fornuftig. Naturtypen forekommer ofte i mosaikk med nakent (kalkrikt) berg. </t>
  </si>
  <si>
    <t>2011</t>
  </si>
  <si>
    <t>VU</t>
  </si>
  <si>
    <t>sårbar</t>
  </si>
  <si>
    <t>1.2.</t>
  </si>
  <si>
    <t>Det er ikke gjort forsøk på å beregne dette, bl.a. fordi det krever et "oversettelsesarbeid" mellom EUNIS og NiN</t>
  </si>
  <si>
    <t xml:space="preserve">Tabell x Fylkesvis oversikt over antall lokaliteter med verdi A, B og C (naturbasedata) og lokaliteter kartlagt etter NiN, med sammenstilling av overlapp mellom NiN-data og Naturbasedata. </t>
  </si>
  <si>
    <t>NiN-data: NNF_RL2011_067, T2-C-7; T2-C-8 (NiN kartleggingsenhet)</t>
  </si>
  <si>
    <t>Naturbase</t>
  </si>
  <si>
    <t>NiN-data</t>
  </si>
  <si>
    <t>Totalt polygoner</t>
  </si>
  <si>
    <t xml:space="preserve">Overlappende polygon mellom NiN-data og Naturbasedata </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</si>
  <si>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</si>
  <si>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</si>
  <si>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</si>
  <si>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</si>
  <si>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</si>
  <si>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</si>
  <si>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</si>
  <si>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</si>
  <si>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</si>
  <si>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</si>
  <si>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</si>
  <si>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</si>
  <si>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</si>
  <si>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</si>
  <si>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</si>
  <si>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</si>
  <si>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</si>
  <si>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</si>
  <si>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</si>
  <si>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</si>
  <si>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</si>
  <si>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</si>
  <si>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</si>
  <si>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</si>
  <si>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</si>
  <si>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</si>
  <si>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og lokaliteter kartlagt etter NiN, med sammenstilling av overlapp mellom NiN-data og Naturbasedata. Alle mål angitt i dekar (daa)</t>
  </si>
  <si>
    <t>Totalt areal</t>
  </si>
  <si>
    <t xml:space="preserve">Overlappende areal mellom NiN-data og Naturbasedata </t>
  </si>
  <si>
    <t>Tabell x Oversikt over fylker og kommuner naturtypen forekommer, X indikerer at naturtypen forekommer</t>
  </si>
  <si>
    <t>Fylke</t>
  </si>
  <si>
    <t>Kommune</t>
  </si>
  <si>
    <t>Forekommer</t>
  </si>
  <si>
    <t>Akerhus</t>
  </si>
  <si>
    <t>X</t>
  </si>
  <si>
    <t xml:space="preserve">Arendal </t>
  </si>
  <si>
    <t xml:space="preserve">Hamar </t>
  </si>
  <si>
    <t xml:space="preserve">Gran </t>
  </si>
  <si>
    <t xml:space="preserve">Jevnaker </t>
  </si>
  <si>
    <t xml:space="preserve">Oslo </t>
  </si>
  <si>
    <t xml:space="preserve">Naturtypen forekommer ofte i mosaikk med T1 Nakent berg, og reelt areal kan være mindre enn angitt areal. </t>
  </si>
  <si>
    <t>437</t>
  </si>
  <si>
    <t>Det er geografiske mangler i kartleggingen, bl.a. er Østfold svært dårlig representert. Det er mulig at Naturbase og NiN samlet gir en god oversikt over utbredelsesarealet.</t>
  </si>
  <si>
    <t>Naturtypelokaliteter i Naturbase inneholder erfaringsmessig areal av flere naturtyper, slik at samlet areal basert på Naturbase blir betydelig overestimert. Det er ikke gjort forsøk på å beregne hvor mye for stort arealet er.</t>
  </si>
  <si>
    <t>2 km2</t>
  </si>
  <si>
    <t>Naturtypen er svært viktig som rekreasjonsområde.</t>
  </si>
  <si>
    <t>Forurensning &gt; I vann &gt; Næringssalter og organiske næringsstoffer</t>
  </si>
  <si>
    <t>Pågående</t>
  </si>
  <si>
    <t>Hele forekomstarealet påvirkes (&gt; 90 %)</t>
  </si>
  <si>
    <t>Langsom, men signifikant reduksjon (&lt; 20 % over 10 år)</t>
  </si>
  <si>
    <t xml:space="preserve">Det er brukt feil kategori i Rødlistebasen, riktig skal være Forurensning &gt; Terrestrisk &gt; Næringssalter og organiske næringsstoffer. Hele utbredelsesområdet ligger antagelig innenfor området hvor tålegrensene for overgjødsling av vegetasjon er overskredet. Gjødslingseffekten må antas å ha betydning for naturtypen, men påvirkningsfaktoren er dårlig dokumentert. </t>
  </si>
  <si>
    <t>Menneskelig forstyrrelse &gt; Rekreasjon/turisme</t>
  </si>
  <si>
    <t>Påvirkningsfaktor 3</t>
  </si>
  <si>
    <t>Påvirkning fra stedegne arter &gt; Påvirker habitatet (beite, tråkk)</t>
  </si>
  <si>
    <t>De siste årtiene har det blitt påtagelig mer sjøfuglkolonier, særlig med gjess og ender. Dette medfører en betydelig oppgjødslig av arealene og kolonisering av mer nitrofile plantearter, både stedegne og introduserte. I tillegg bidrar stedegne treslag, særlig ask og lønn, til gjenvoksningen.</t>
  </si>
  <si>
    <t>Majoriteten av forekomstarealet påvirkes (50-90 %)</t>
  </si>
  <si>
    <t>Påvirkningsfaktor 4</t>
  </si>
  <si>
    <t>Fremmede arter &gt; Påvirker habitatet</t>
  </si>
  <si>
    <t>Minoriteten av forekomstarealet påvirkes (&lt; 50 %)</t>
  </si>
  <si>
    <t>Påvirkningsfaktor 5</t>
  </si>
  <si>
    <t>Fremmede arter &gt; Konkurrenter</t>
  </si>
  <si>
    <t>Påvirkningsfaktor 6</t>
  </si>
  <si>
    <t>Påvirkning på habitat &gt; Habitatpåvirkning på ikke-landbruksarealer (terrestrisk) &gt; Utbygging/utvinning &gt; Utvinning (gruvedrift og steinbrudd)</t>
  </si>
  <si>
    <t>Ubetydelig/ingen nedgang</t>
  </si>
  <si>
    <t>Påvirkning på habitat &gt; Habitatpåvirkning på ikke-landbruksarealer (terrestrisk) &gt; Utbygging/utvinning &gt; Turisme/rekreasjon (parker, idrettsanlegg, stier/løyper mm.)</t>
  </si>
  <si>
    <t>Påvirkningsfaktor 7</t>
  </si>
  <si>
    <t>Påvirkningsfaktor 8</t>
  </si>
  <si>
    <t>Påvirkning på habitat &gt; Habitatpåvirkning på ikke-landbruksarealer (terrestrisk) &gt; Utbygging/utvinning &gt; Boligbebyggelse/boligutbygging</t>
  </si>
  <si>
    <t>Påvirkningsfaktor 9</t>
  </si>
  <si>
    <t>Påvirkning på habitat &gt; Habitatpåvirkning på ikke-landbruksarealer (terrestrisk) &gt; Utbygging/utvinning &gt; Industri/næringsutbygging</t>
  </si>
  <si>
    <t>Kun historisk</t>
  </si>
  <si>
    <t>Påvirkningsfaktor 10</t>
  </si>
  <si>
    <t>Påvirkning på habitat &gt; Habitatpåvirkning på ikke-landbruksarealer (terrestrisk) &gt; Utbygging/utvinning &gt; Infrastruktur (veier, broer, flyplasser mm.)</t>
  </si>
  <si>
    <t>En ubetydelig del av forekomstarealet påvirkes</t>
  </si>
  <si>
    <t>Påvirkningsfaktor 11</t>
  </si>
  <si>
    <t>Påvirkning på habitat &gt; Landbruk &gt; Opphørt/redusert drift &gt; Beite</t>
  </si>
  <si>
    <t>Ny</t>
  </si>
  <si>
    <t>Vil sannsynligvis endre omfang til Minoriteten av forekomstarealet påvirkes (&lt; 50 %). Lokalt kan også nitrogenberiking pga. sjøfuglkolonier påvirke tilstand.</t>
  </si>
  <si>
    <t>Forekomstareal</t>
  </si>
  <si>
    <t>50-60 % arealtap i perioden 1995-2035</t>
  </si>
  <si>
    <t>Antall lokaliteter</t>
  </si>
  <si>
    <t>Tilstand</t>
  </si>
  <si>
    <t xml:space="preserve">Usikkert hvorvidt en forvaltningsenhet burde inkludere også nakent (kalkrikt) berg. Utkast til handlingsplan foreslår det, samt å inkludere kantkratt, for å danne mest mulig robuste forvaltningsenheter. </t>
  </si>
  <si>
    <t xml:space="preserve">Åpen grunnlendt kalkmark i boreonemoral sone er levested for et stort mangfold av arter fra ulike artsgrupper. Ca. 15 truede karplanter har sine hovedforekomster i naturtypen, og det er dokumentert funn av 22 truede sopparter som har sine hovedforekomster i naturtypen. Videre finnes et stort mangfold av lav, moser og insekter, hvorav flere truede arter. Kartlegging har påvist &gt; 30 truede invertebrater som har en assosiasjon til naturtypen, enten pga. assosiasjon til vertsplante eller pga. varmekrav. Lister over arter finnes i ulike rapporter, se referanser. </t>
  </si>
  <si>
    <t>Ca 15 karplanter; minst 22 sopparter; &gt; 30 invertebrater; ca. 25 lav; minst 8 moser.</t>
  </si>
  <si>
    <t>Uttak av fremmede arter</t>
  </si>
  <si>
    <t>Avdempende</t>
  </si>
  <si>
    <t>Sprøyte rynkerose, luke gravbergknapp, kanadagullris, rydde småfuru.</t>
  </si>
  <si>
    <t>Engangs</t>
  </si>
  <si>
    <t>Positiv effekt for truede arter i naturtypen</t>
  </si>
  <si>
    <t xml:space="preserve">Omsøkt midler for oppfølging året etter, men ikke fått. </t>
  </si>
  <si>
    <t>Uttak av fremmede arter, Borøya NR</t>
  </si>
  <si>
    <t>Åpning av kalkmark i Ekebergskråningen NR</t>
  </si>
  <si>
    <t>Uttak av fremmede arter i Ekebergskråningen NR</t>
  </si>
  <si>
    <t>Skjøtsel av dragehodeforekomst i Ekebergskråningen NR</t>
  </si>
  <si>
    <t xml:space="preserve">Åpning av gjengrodd åpen grunnlendt kalkmark nord i reservatet.
</t>
  </si>
  <si>
    <t xml:space="preserve">Bekjempelse av diverse fremmede arter (bl.a. parkslirekne, gravbergknapp, russekål). Midler til Bymiljøetaten, Oslo kommune.
</t>
  </si>
  <si>
    <t>Rydding av viktig dragehodeforekomst i Ekebergskråningen naturreservat.</t>
  </si>
  <si>
    <t>Flerårig</t>
  </si>
  <si>
    <t>Uttak av fremmede planter, Fyrsteilene PFO</t>
  </si>
  <si>
    <t xml:space="preserve">Fjerne rynkerose og syrin for å ta vare på naturtypen åpen kalkmark og tilhørende stort artsmangfold. Kontroll av tidligere bekjempelse og evt. kjemisk bekjempelse utføres av feltmannskap. Økonomisk støtte kr 5 000 til manuell skjøtsel til Oslofjorden friluftsråd.  Tiltaket er forankret i forvaltningsplanen for Fyrsteilene som kom i 2011.
</t>
  </si>
  <si>
    <t>Årlig bevilgning (2016 + 2017)</t>
  </si>
  <si>
    <t>Bekjempelse av rynkerose på Gressholmen-Rambergøya</t>
  </si>
  <si>
    <t>Uttak av fremmede arter på Gressholmen-Rambergøya</t>
  </si>
  <si>
    <t>Bekjempelse av fremmede arter Gressholmen</t>
  </si>
  <si>
    <t>Bekjempelse av rynkerose Gressholmen</t>
  </si>
  <si>
    <t>Fjerne rotskudd rynkerose etter tidligere års bekjempelse.</t>
  </si>
  <si>
    <t xml:space="preserve">Bekjempelse av diverse fremmede arter, særlig russesvalerot. Midler til Bymiljøetaten, Oslo kommune.
</t>
  </si>
  <si>
    <t xml:space="preserve">Fjerne rotskudd og nye kratt av rynkerose og russesvalerot, utføres av FMOA feltmannskaper. </t>
  </si>
  <si>
    <t>Bekjempelse av fremmede arter, særlig russesvalerot, i Gressholmen-Rambergøya naturreservat. Stort behov. Utføres av Oslo kommune.</t>
  </si>
  <si>
    <t>Bekjempelse av rynkerose i Gressholmen-Rambergøya naturreservat. Utføres av sommervikarer.</t>
  </si>
  <si>
    <t>Bekjempelse av fremmede arter på Gåsøya</t>
  </si>
  <si>
    <t>Fjerning av gravbergknapp, hagemispler mm. , for blant annet å ta vare på den prioriterte planten dragehode og naturtypen åpen kalkmark i henhold til anbefaling i kartleggingsrapporten til NINA fra 2010 hvor naturtypen åpen kalkmark, dragehode og fremmede arter ble kartlagt i utvalgte verneområder i OA. Har blitt fulgt opp årlig siden sommeren 2011.</t>
  </si>
  <si>
    <t>Bevilgning i 2015 + 2016</t>
  </si>
  <si>
    <t>Bekjempelse av fremmede arter på Heggholmen</t>
  </si>
  <si>
    <t>Fjerning av fremmede arter på Heggholmen</t>
  </si>
  <si>
    <t>Uttak av fremmede arter på Heggholmen</t>
  </si>
  <si>
    <t>Bekjempelse av fremmede arter Heggholmen</t>
  </si>
  <si>
    <t>Bekjempelse av syrin Heggholmen</t>
  </si>
  <si>
    <t xml:space="preserve">Behov for økt fokus på bekjempelse av fremmede arter: Syrin, kanadagullris, russesvalerot, for å ta vare på naturtypen åpen kalkmark og tilhørende artsmangfold bl.a. draghode, oslosildre.  Slått med lite fokus på fremmede arter har vært gjennomført tidligere av frivillig stiftelse, men da med uønsket resultat. </t>
  </si>
  <si>
    <t xml:space="preserve">Bekjempelse av syrin og noe russesvalerot. Videre oppfølging av tiltak utført i 2015.
</t>
  </si>
  <si>
    <t xml:space="preserve">Bekjempelse av syrin. Oppfølging av tidligere tiltak utført i 2015.
</t>
  </si>
  <si>
    <t>Bekjempelse av fremmede arter, særlig russesvalerot, i Heggholmen naturreservat. Utføres av Bymiljøetaten, Oslo kommune.</t>
  </si>
  <si>
    <t>Bekjempelse av syrin i Heggholmen naturreservat. Utføres av sommervikarer.</t>
  </si>
  <si>
    <t>Bekjempelse av fremmede arter - Indre Oslofjord</t>
  </si>
  <si>
    <t>Bekjempelse av fremmede arter i reservater i Oslo</t>
  </si>
  <si>
    <t>Rammebevilgning til bekjempelse av fremmede arter på flere øyer i Indre Oslofjord.  En stor del av midlene går til Oslo kommune (se vedlagt tilsagnsbrev for 2013).</t>
  </si>
  <si>
    <t>Bekjempelse av fremmede arter i en rekke verneområder i Indre Oslofjord, i hovedsak innenfor Oslo kommune. Dette arbeidet har pågått i flere år, og det er svært viktig at det videreføres for å sikre viktige naturverdier i verneområdene.
Vi omsøker et stort beløp pga stort behov, men dersom det er lite midler tilgjengelig til Oslo og Akershus i 2015, ber vi om at beløpet reduseres noe slik at andre høyt prioriterte tiltak også kan gjennomføres.</t>
  </si>
  <si>
    <t xml:space="preserve">Bekjempelse av diverse fremmede arter på Hovedøya (bl.a. russesvalerot, russekål, gravbergknapp, syrin). Midler til Bymiljøetaten, Oslo kommune.
</t>
  </si>
  <si>
    <t>Hindre gjengroing på åpen kalkmark på Husbergøya</t>
  </si>
  <si>
    <t>Fjerning av fremmede arter på Husbergøya</t>
  </si>
  <si>
    <t>Bekjempelse av fremmede arter på Killingen</t>
  </si>
  <si>
    <t>Bekjempelse av rynkerose Langskjær</t>
  </si>
  <si>
    <t>Fjerning av rynkerose på Langåra</t>
  </si>
  <si>
    <t>Bekjempelse av rynkerose på Langåra</t>
  </si>
  <si>
    <t>Uttak av rynkerose i Lilleøya</t>
  </si>
  <si>
    <t>Bekjempelse av rynkerose på Lilleøya</t>
  </si>
  <si>
    <t>Fjerning av fremmede arter på Lindøya</t>
  </si>
  <si>
    <t>Bekjempelse av fremmede arter på Lindøya</t>
  </si>
  <si>
    <t>Fjerning av gullregn på Malmøya</t>
  </si>
  <si>
    <t>Fjerning av fremmede arter på Malmøya</t>
  </si>
  <si>
    <t>Uttak av fremmede arter på Malmøya</t>
  </si>
  <si>
    <t>Bekjempelse av fremmede arter Malmøya</t>
  </si>
  <si>
    <t>Bekjempelse av fremmede arter på Malmøya</t>
  </si>
  <si>
    <t>Fjerning av fremmede arter på Nakholmen</t>
  </si>
  <si>
    <t>Uttak av fremmede arter på Nakholmen</t>
  </si>
  <si>
    <t>Skjøtsel og slått på kalkmark</t>
  </si>
  <si>
    <t>Uttak av fremmede arter i Oust</t>
  </si>
  <si>
    <t>Bekjempelse av fremmede arter Oust</t>
  </si>
  <si>
    <t>Bekjempelse av fremmede arter Padda</t>
  </si>
  <si>
    <t>Uttak av fremmede arter på Spirodden</t>
  </si>
  <si>
    <t>Luking på hvitmurelokalitet</t>
  </si>
  <si>
    <t>Bekjempelse av fremmede arter Herbern</t>
  </si>
  <si>
    <t>Fjerning av fremmede arter i Viernbukta</t>
  </si>
  <si>
    <t>Hindre gjengroing og fjerne fremmede busker, for å ta vare på naturtypen åpen kalkmark og tilhørende artsmangfold bl.a. dragehode. Påbegynt i 2014. Bymiljøetaten i Oslo kommune har i tillegg i flere år fjernet fremmede planter som russekål og russesvalerot fra øya.</t>
  </si>
  <si>
    <t xml:space="preserve">Fjerne russesvalerot, russekål, hagemispler for å ta vare på naturtypen åpen kalkark og tilhørende artsmangfold. Brenne vegetasjonsavfall.
</t>
  </si>
  <si>
    <t>Bekjempelse av fremmede arter (kuletistel, russekål, strandkarse) på Killingen. Utføres av Bymiljøetaten, Oslo kommune.</t>
  </si>
  <si>
    <t>Oppstart av bekjempelse av rynkerose i sjøfuglreservat.</t>
  </si>
  <si>
    <t>Fjerne rynkerose i henhold til NINA-rapport fra 2010 hvor åpen kalkmark, dragehode og fremmede arter ble kartlagt i verneområder i OA. Har vært fulgt opp siden 2011.</t>
  </si>
  <si>
    <t xml:space="preserve">Videre oppfølging av sprøytet rynkerose. Har vært fulgt opp siden 2011 av sommervikarer i samarbeid med SNO, og har gitt gode resultater. Brenning av skjøtselsavfall. 
</t>
  </si>
  <si>
    <t>Fjerning av rynkerose, både innenfor og i randsonen til Langåra naturreservat.</t>
  </si>
  <si>
    <t xml:space="preserve">Rynkerose bør fjernes og man bør vurdere evt. tiltak for kanalisering for mest mulig skånsom ferdsel og opphold. Dette ses i sammenheng med en samlet besøksstrategi for områdene.  
</t>
  </si>
  <si>
    <t>Videreføre bekjempelse av rynkerose i Lilleøya naturreservat.</t>
  </si>
  <si>
    <t xml:space="preserve">Økonomisk støtte til Naturvernforbundet for bekjempelse av platanlønn i kalkfuruskogen og russesvalerot på naturtypen åpen kalkmark.
</t>
  </si>
  <si>
    <t>Bekjempelse av fremmede arter, særlig russesvalerot, på Lindøya. Utføres av Bymiljøetaten, Oslo kommune.</t>
  </si>
  <si>
    <t>Fjerne gullregn. Er påbegynt tidligere. Har vært gjennomført i samarbeid med Oslo kommune og SNO.</t>
  </si>
  <si>
    <t xml:space="preserve">Oppfølging av fjorårets bekjempelse av gullregn. Leie av container, frakt og lemping. Container ca. kr 15 000. Fjerne fremmede arter (rynkerose og syrin) på Malmøykalven. 
</t>
  </si>
  <si>
    <t xml:space="preserve">Oppfølging av tidligere års bekjempelse av gullregn i Skinnerbukta. Fjerne fremmede arter (særlig rynkerose og villvin) ved Solvik og på Malmøykalven. 
</t>
  </si>
  <si>
    <t>Bekjempelse av fremmede arter, særlig russesvalerot, i Malmøya og Malmøykalven naturreservat. Utføres av Bymiljøetaten, Oslo kommune.</t>
  </si>
  <si>
    <t>Bekjempelse av fremmede arter (rynkerose og gullregn) i Malmøya og Malmøykalven naturreservat. Utføres av sommervikarer.</t>
  </si>
  <si>
    <t>Økonomisk støtte kr 5 000  til Nakholmen vel for manuell bekjempelse av hagemispler, berberis, platanlønn, gravbergknapp mm. For å ta vare på naturtypen åpen kalkmark med tilhørende stort artsmangfold. I tillegg fjerning av parkslirekne som gjennomføres av feltmannskaper.</t>
  </si>
  <si>
    <t xml:space="preserve">Uttak av parkslirekne inkl. nytt funn 2016.
</t>
  </si>
  <si>
    <t>Uttak av gran, bli liggende som dødved. Rydde oppslag på kalkmark, slått.</t>
  </si>
  <si>
    <t xml:space="preserve">Luke kanadagullris og gravbergknapp, samt fjerne rynkerose ved Dronningen og Prinsen. Oppfølging av forvaltnings- og skjøtselsplan. Ta vare på naturtypen åpen grunnlendt kalkmark og tilhørende artsmangfold, bl.a. dragehode og brudespore.
</t>
  </si>
  <si>
    <t>Bekjempelse av kanadagullris, hagemispler og rynkerose, for å ivareta åpen grunnlendt kalkmark</t>
  </si>
  <si>
    <t>Bekjempelse utføres av Bymiljøetaten, Oslo kommune.</t>
  </si>
  <si>
    <t xml:space="preserve">Munkesletten: Luking av gravbergknapp, kuletistel, kanadagullris og lupiner, samt fjerning av oppslag av løv, (stubbeskudd) ved hvitmurer og fjerne syrin på odden  - feltmannskap
"
</t>
  </si>
  <si>
    <t xml:space="preserve">Luking av fremmede arter (lupin, gravbergknapp) på hvitmurelokalitet på Munkesletta i Spirodden naturreservat. </t>
  </si>
  <si>
    <t>Bekjempelse av fremmede arter på Store Herbern. Utføres av Bymiljøetaten, Oslo kommune.</t>
  </si>
  <si>
    <t xml:space="preserve">Fjerne kanadagullris, gravbergknapp, hagemispler og rynkerose for å ta vare naturtypen åpen kalkmark og tilhørende artsmangfold inkl. dragehode.  Har vært gjennomført årlig siden 2012 av sommervikarer. 
</t>
  </si>
  <si>
    <t>Tiltak 3</t>
  </si>
  <si>
    <t>Tiltak 4</t>
  </si>
  <si>
    <t>Tiltak 5</t>
  </si>
  <si>
    <t>Tiltak 6</t>
  </si>
  <si>
    <t>Tiltak 7</t>
  </si>
  <si>
    <t>Tiltak 8</t>
  </si>
  <si>
    <t>Tiltak 9</t>
  </si>
  <si>
    <t>Tiltak 10</t>
  </si>
  <si>
    <t>Tiltak 11</t>
  </si>
  <si>
    <t>Tiltak 12</t>
  </si>
  <si>
    <t>Tiltak 13</t>
  </si>
  <si>
    <t>Tiltak 14</t>
  </si>
  <si>
    <t>Tiltak 15</t>
  </si>
  <si>
    <t>Tiltak 16</t>
  </si>
  <si>
    <t>Tiltak 17</t>
  </si>
  <si>
    <t>Tiltak 18</t>
  </si>
  <si>
    <t>Tiltak 19</t>
  </si>
  <si>
    <t>Tiltak 20</t>
  </si>
  <si>
    <t>Tiltak 21</t>
  </si>
  <si>
    <t>Tiltak 22</t>
  </si>
  <si>
    <t>Tiltak 23</t>
  </si>
  <si>
    <t>Tiltak 24</t>
  </si>
  <si>
    <t>Tiltak 25</t>
  </si>
  <si>
    <t>Tiltak 26</t>
  </si>
  <si>
    <t>Tiltak 27</t>
  </si>
  <si>
    <t>Tiltak 28</t>
  </si>
  <si>
    <t>Tiltak 29</t>
  </si>
  <si>
    <t>Tiltak 30</t>
  </si>
  <si>
    <t>Tiltak 31</t>
  </si>
  <si>
    <t>Tiltak 32</t>
  </si>
  <si>
    <t>Tiltak 33</t>
  </si>
  <si>
    <t>Tiltak 34</t>
  </si>
  <si>
    <t>Tiltak 35</t>
  </si>
  <si>
    <t>Tiltak 36</t>
  </si>
  <si>
    <t>Tiltak 37</t>
  </si>
  <si>
    <t>Tiltak 38</t>
  </si>
  <si>
    <t>Tiltak 39</t>
  </si>
  <si>
    <t>Tiltak 40</t>
  </si>
  <si>
    <t>Tiltak 41</t>
  </si>
  <si>
    <t>Tiltak 42</t>
  </si>
  <si>
    <t>Tiltak 43</t>
  </si>
  <si>
    <t>Tiltak 44</t>
  </si>
  <si>
    <t>Tiltak 45</t>
  </si>
  <si>
    <t>Tiltak 46</t>
  </si>
  <si>
    <t>Tiltak mot fremmede arter/skjøtsel av plantefredni</t>
  </si>
  <si>
    <t>Skjøtsel åpen grunnlent  kalkmark på Malmøya</t>
  </si>
  <si>
    <t>Skjøtsel åpen grunnlent  kalkmark ved Hasle kirke</t>
  </si>
  <si>
    <t>Grunnlendt åpen kalkmark Oslo byggsone 2017</t>
  </si>
  <si>
    <t>Skjøtsel av åpen grunnlendt kalkmark på Lindøya</t>
  </si>
  <si>
    <t>Tiltak områder med åpen grunnlendt kalkmark</t>
  </si>
  <si>
    <t>Bekjempelse av gravbergknapp - Hovedøya</t>
  </si>
  <si>
    <t>Skjøtsel kalkrik eng -Brekkebråtan, Nedre Eiker</t>
  </si>
  <si>
    <t>Skjøtsel av kulturmarkkalkeng</t>
  </si>
  <si>
    <t>Grunnlendt åpen kalkmark Oslo byggsone 2016</t>
  </si>
  <si>
    <t>Vedlikehold av grunnlendt åpen kalkmark</t>
  </si>
  <si>
    <t>Tiltak 47</t>
  </si>
  <si>
    <t>Tiltak 48</t>
  </si>
  <si>
    <t>Tiltak 49</t>
  </si>
  <si>
    <t>Tiltak 50</t>
  </si>
  <si>
    <t>Tiltak 51</t>
  </si>
  <si>
    <t>Tiltak 53</t>
  </si>
  <si>
    <t>Tiltak 55</t>
  </si>
  <si>
    <t>Tiltak 56</t>
  </si>
  <si>
    <t>Tiltak 58</t>
  </si>
  <si>
    <t>Tiltak 59</t>
  </si>
  <si>
    <t>Tiltak 61</t>
  </si>
  <si>
    <t>Tiltak 62</t>
  </si>
  <si>
    <t>Tiltak 63</t>
  </si>
  <si>
    <t>Tiltak 65</t>
  </si>
  <si>
    <t>Tiltak 68</t>
  </si>
  <si>
    <t>Tiltak 69</t>
  </si>
  <si>
    <t>Tiltak 70</t>
  </si>
  <si>
    <t>Fyrsteilene er et naturvernområde der fremmede arter som gravbergknapp, rynkeorse og syrin forringer den naturlige vegetasjonen av kalkelskende arter. Det er meget skrinn jord på denne øya og spredning av syrin utgjør en trussel mot den vernede naturtypen. Oslofjordens Friluftsråd i samråd med Fylkesmannen i Oslo og Akershus har utført  skjøtseltiltak i flere år på grunnlag av utarbeidet forvaltningsplan. Skjøtsel må utføres hvert år for å ha effekt. Det vil spesielt være behov for vegetasjonsrydding av syrin, fjerning av rosa rugosa og gravbergknapp. OF har nylig opparbeidet seg kompetanse til å utføre kjemisk bekjempelse, men har ikke nødvendig utstyr. Vi mangler også en tilpasset ryddesag.</t>
  </si>
  <si>
    <t xml:space="preserve">Bymiljøetaten søker om kr. 200.000,- i tilskudd til gjennomføring av følgende tiltak på Malmøya i 2017: 
Videreføre restaurering av åpen grunnlendt kalkmark ved fjerning av ung furu og einer og bekjempelse av de fremmede planteartene gravbergknapp, sibirbergknapp, berberis, kaprifol og villvin på Malmøyas sydvestre odde, innenfor lokaliteten BN00064393 og evt. i tillegg mindre deler av  BN00064401. Arbeidet består delvis i videreføring av skjøtselen på endel av de samme arealene som er skjøttet tidligere år, og delvis i skjøtsel av nye arealer som har kommet ganske langt i gjengroing. Eldre trær, asaler, svartmispel, dvergmispel, slåpetorn og hagtorn vil bli bevart. De som skal gjennomføre arbeidene vil få spesielle opplæring i forhold til dette. All kvist og trevirke vil bli fraktet ut av området for forbrenning/deponering på mottak, med unntak av evt. litt større dimensjoner. Tilsammen ca. 7 dekar planlegges skjøttet, både innenfor og utenfor naturreservatet.
Malmøyas sydvestlige odde består av åpen grunnlendt kalkmark og åpen kalkskog med svært høye naturverdier (A-verdi), både innenfor og utenfor verneområdet. Området er syd- og sydvestvendt, soleksponert og er et viktig levested for varme-/lyselskende sjeldne og rødlistede karplanter og insekter, som dragehode, knollmjødurt, aksveronika, ulike asalarter og klapregresshoppe. Naturtypene og artene som er knyttet til miljøene er truet av gjengroing av furu og spredning av fremmede planter, som fremmede bergknapparter, kaprifol, villvin og berberis. Arealene er privateid og tildels kommunalt eid. Bymiljøetaten har de siste årene fått midler til rydding av furu og bekjempelse av gravbergknapp, sibirbergknapp, berberis, villvin og kaprifol på og inntil arealer der det vokser dragehode, og utvidet i 2015 og 2016 skjøtselsområdet til å omfatte rydding av et større areal med furu enn tidligere (se tidligere søknader og rapporteringer av tiltak for å ivareta dragehode og grunnlendt kalkmark). Vi har gjennomført tiltakene i god dialog med grunneierne. Bymiljøetaten ønsker å videreføre dette arbeidet i dialog med grunneierne i området og Fylkesmannen som vernemyndighet. 
Følgende konkrete skjøtselstiltak planlegges:
Vest for Malmøyveien 31 B, del av lokalitet BN00064393 og BN00064401: Åpen grunnlendt kalkmark, utenfor reservatet og innenfor reservatet. 1,7 dekar. Se område avgrenset med grønn markering på vedlagt kart. Anslått kostnad entreprenør: kr. 40.000,-.
- Videreføre fjorårets rydding av åpen grunnlendt kalkmark og åpen ung kalkskog i den bratte sydvestvendte skråningen, både utenfor og innenfor reservatet. Her ble det gjennomført omfattende rydding av ung furu, unge løvtrær og berberis i 2016. Det står imidlertid igjen ganske store mengder einer sin skygger ut urtevegetasjonen, og som i stor grad planlegges fjernet i 2017. Noen eldre einerbusker vil bli bevart. Villvin og oppslag av trær og busker fjernes samtidig, i så stor grad som mulig med røtter/avklipping av røtter. 
- Skjøtselsområdet utvides noe nordover langs sjøen, ved fjerning av ung furu, unge løvtrær og berberis på to eiendommer som ikke ble ryddet i 2016. 
Den vestre delen av sørspissen av Malmøya, ned private brygger. Del av lokalitet BN00064393: Åpen grunnlendt kalkmark innenfor reservatet som er svært bratt. 1,2 dekar. Se område avgrenset med blå markering på vedlagt kart. Anslått kostnad entreprenør: kr. 30.000,-.
- Fjerne oppslag av berberis. Det ble i 2015 gjennomført omfattende rydding av berberiss her, men fordi røttene i liten grad ble fjernet har det kommet ganske mye oppslag. Dette vil bli fjernet i 2017, men så mye røtter som mulig/avklipping av røtter.
- Området vil bli åpnet opp noe mer ved fjerning av enkelte yngre/mindre furuer. De eldste furuene vil bli spart.  
Malmøyveien 36, del av lokalitet BN00064393: Åpen grunnlendt kalkmark, stort sett utenfor reservatet. 1,4 dekar. Videreføring av tiltak utført de siste årene. Se område avgrenset med gul markering på vedlagt kart. Anslått kostnad entreprenør: kr. 30.000,-.
- Ettersøk av evt. forekomster av gravbergknapp, sibirbergknapp og andre uønskede urter, evaluering av tidligere gjennomførte tiltak og bekjempelse av evt. gjenværende forekomster av disse ved bruk av varmtvann og evt. luking. Det vurderes spesielt om det også er mulig å bekjempe med varmtvann på steder der slangelengden tidligere var begrensende. Pga. misforståelse ble ble mesteparten av området luket i fjor. 
- Fjerning av villvin og kaprifol som vokser nedover i skråningen, i størst mulig grad med røtter.
- Rydding av gjenværende unge furutrær, unge løvtrær og bekjempelse av berberis med mest mulig røtter/avklipping av røtter. Fjerning av oppslag fra tidligere år. 
Øst for Malmøyveien 36, del av lokalitet BN00064393: Åpen grunnlendt kalkmark, stort sett utenfor reservatet. 2,3 dekar. Rydding av område som er gjengrodd med furu. Se område avgrenset med violett markering på vedlagt kart. Området var et viktig område for klapregresshoppe for få år siden, men store deler av området er i dag mindre egnet pga. gjengroing med tett og ung furu. Anslått kostnad entreprenør: kr. 100.000,-.
-  Rydding av unge furutrær, løvtrær og bekjempelse av berberis med mest mulig røtter/avkapping av røtter. 
Forøvrig vil det bli gjennomført ettersøk og bekjempet evt. forekomster av gravbergknapp sør for Malmøyveien 31A (egeninnsats). 
Område avgrenset som grunnlendt kalkmark i Natur 2000 vil bli justert/utvidet noe vest i området for å samsvare med bedre med hele området som nå er åpnet opp, samt innsendt til Fylkesmannen/Miljødirektoratet for justering i Naturbase.
Arbeidet administreres av Miljødivisjonen i Bymiljøetaten og utføres i stor grad av innleid entreprenør.
</t>
  </si>
  <si>
    <t xml:space="preserve">Bymiljøetaten søker om 48.000 i tilskudd til skjøtsel og videreutvikling av et ganske variert område med åpen grunnlendt kalkmark innenfor lokalitet BN00063780 Økernveien ved Hasle kirke. 
Lokaliteten er kartlagt og omtrentlig avgrenset som en svært viktig åpen grunlendt kalkmark med et areal på 1,5 dekar (se naturbase). Her er det registrert flere typiske og til dels kravfulle eng- og tørrbakkeplanter, der endel er typiske for i indre Oslofjord, som smaltimotei (sårbar), hjorterot, vill gulrot, vårarve, bakkeveronika, markmalurt og engnellik. Området er truet av spredning av russekål, som det finnes ganske store mengder av i kantene og like utenfor området. Det viste seg i 2016 at et nesten like stort areal inntil den grunnlendte kalkmarka også har viktige engkvaliteter (slåttemark?), med en relativt artsrik flora og innslag av kravfulle arter som gullkløver, hjorterot og gulmaure (se vedlagt kart). Denne delen av området er frodigere enn den avgrensede naturtypen. Dette arealet bør likevel sees i sammenhneg med og skjøttes på lignende måte som mesteparten av det arealet som allerede er registrert som en viktig naturtype. Området forvaltes delvis av Bymiljøetaten og delvis av bydel Grünerløkka. Årets tiltak planlegges i lihet med tiltakene i 2016 i samarbeid med bydel Günderløkka, noe som er avklart med bydelen.
Vi søker om midler til å gjennomføre følgende arbeider i 2017:
- Bekjempelse av russekål i hele området og på tilgrensende arealer for å hindre at arten sprer seg i området (3-3,5 dekar dekar tilsammen) i slutten av mai, midten av juni, begynnelsen av juli og august. Rotkutting og fjerning av plantemateriale. Kostnader entreprenør: 15.000,-.  
- Slått av mesteparten området (ca. 2,5 dekar) i slutten av august eller begynnelsen av september, for å hindre at området blir mer næringsrikt. Deler av det mest artsrike avklippet med frø vil bli midlertidig flyttet opp mer artsfattige deler av anga for å berike disse delene av området. Fjerning av plantematerialet etter noen dager.  De mest grunnlendte arealene vil ikke bli slått. Kostnader entreprenør: 25.000,-.
- Oppgraving av røtter som kommer med nye skudd etter rydding i den grunnlendte kalkmarka i 2016, samt fjerning av noen få småtrær som ikke ble fjernet i 2016: Kostnader entreprenør: 8.000,-.
- Oppgraving og flytting av enkelte kravstore engplanter som finnes i store mengder innenfor deler av området for å spre disse plantene til andre deler av området. Egenarbeid BYM.
Vi søker derfor med dette om kr. 48.000,- til gjennomføring av angitte tiltak. Arbeidet administreres av Miljødivisjonen og bydelen Grünerløkka.
</t>
  </si>
  <si>
    <t>Oslo kommune, Bymiljøetaten søker for 2017 om kr. 100.000,- til å restaurere og videreutvikle arealer med særlig verdifull grunnlendt kalkmark i Oslos byggesone.  Arbeidene administreres av Bydriftsdivisjonen med veiledning fra Miljødivisjonen. Søknaden i år omhandler i sin helhet videreføring av tiltak som ble gjennomført i 2016. Vi ønsker befaring på Huk med fylkesmannen for å gjennomgå skjøtselen og slitasjen fra publikum. Dette er uavhengig av årets søknad, men vil være nyttig for søknad i 2018.
Bymiljøetaten tar på seg alle kostnadene ved å administrasjon og gjennomføring av disse prosjektene. Dette kommer ikke fram av budsjettet.</t>
  </si>
  <si>
    <t>Bekjempelse av (inkl. innsamling av plantemateriale for forbrenning) av fremmede arter (med vekt på russesvalerot) på lokalitetene BN 00064138 (Lindøya sydøst I),  BN00093644 (Lindøya vest IV), og på en del andre områder med grunnlendt kalkmark som ikke er kartlagt eller avgrenset enda, men som åpenbart har betydelige naturverdier. Vi vil også vurdere behovet for fjerning av enkelte unge trær for å redusere/ hindre gjengroing og utskygging av sårbare arter i lokalitetene. Tiltakene utføres på arealer utenfor naturreservatet på øya. Arbeidet utføres på dugnad av vellets medlemmer og veiledes av Bymiljøetaten.</t>
  </si>
  <si>
    <t>Åpen grunnlendt kalkmark i boreonemoral sone er en rødlistet naturtype i kategori sårbar (VU) på grunn av reduksjon i forekomstarealet og i tilstand. Dette er en naturtype med et svært rikt biologisk mangfold som det er knyttet et stort antall rødlistede arter til.
I følge NINA rapport 713 ”Åpen grunnlendt kalkmark i Oslofjorden- et hotspot habitat” er invaderende hageplanter en stor trussel mot biomangfoldet og de stedegne artene knyttet til naturtypen åpen grunnlendt kalkmark i Oslofjordområdet, spesielt i indre Oslofjord. Hageplanter som man på andre steder i Norge ikke ser på som en trussel mot biologisk mangfold, har utviklet rene monokulturer og dermed blitt en alvorlig trussel mot stedegne arter på åpen grunnlendt kalkmark. Eksempler på slike arter er gravbergknapp Phedimus spurius, filtarve Cerastium tomentosum, og sibirbergknapp Phedimus hybridus.
Vi ønsker å videreføre ryddeaksjon fra i fjor (se vedlagt rapport) for å bekjempe gravbergknapp og filtarve på naturtypeforekomsten åpen grunnlendt kalkmark nær driftsbygningen til Maritim på Hovedøya. Begge artene finnes i store mengder her, og utgjør en trussel ovenfor de truede artene som aksveronika Veronica spicata og smaltimotei Phleum phleoides som vokser i samme området.
Naturhistorisk museum har gjennomført et forsøksprosjekt i området der det ble undersøkt hvilken bekjempelsesmetode som var mest effektiv for å fjerne gravbergknapp. Undersøkelsen viste at manuell fjerning var det mest effektive tiltaket. Vi ønsker derfor å søke om 7 500 kr til en dugnadsaksjon der vi manuelt fjerner gravbergknapp og filtarve uten bruk av kjemiske sprøytemidler.
Prosjektet er avklart med Fredrik Helverschou i Bymiljøetaten, med avtale om at NBF kan levere avfallet til godkjent forbrenningsanlegg.</t>
  </si>
  <si>
    <t>Skjøtsel av en sårbar naturtype som har noe gjengroing.
Fjerning av nye kratt med bringebær, einstape mm. og mindre trær, fjerning av fremmede/svartelista arter. Fjerning/flising av kvisthauger. 
Spesifikk skjøtsel for å ivareta rødlistearter i naturtypen.</t>
  </si>
  <si>
    <t>Formålet er restaurering av blomsterrik tørreng som på Ytraberget. Området er preget av gjengroing med Cotoneaster sp., Rosa sp. og bjørk. Ryddingen skal også føre til at kvikene, som beiter i området fra mai - september skal få lettere tilgang til beitet. Tidlig på 60-tallet var dette området nesten helt uten busker og trær og hadde en svært rik fauna, blant annet med rike forekomster av blant annet krabbekløver og blodstorkenebb. 
Ytrabergets Venner har drevet skjøtsel på området i samråd med Sola kommune. Vi arbeider også sammen med gårdbruker Gunleif Velde, som har 5-6 kviger på beite her hver sommer.
Vi ønsker å gjennomføre denne restaureringen ved å engasjere et idrettslag eller en skoleklasse. Dette vil gi oss mange arbeidstimer, i tillegg vil dette eksponere ungdom for betydningen av skjøtsel og naturtyper. Vi er en liten forening med rundt 140 støttemedlemmer, men kun 5-6 som jevnlig driver dugnadsarbeid. Vår egeninnsats er nok til å holde gjengroingen i sjakk, men ikke nok til å rydde nye områder. Derfor ønsker vi å bruke et idrettslag eller en skoleklasse. Dette vil gi oss mange timers arbeid, mens vi kan veilede dem og passe på at de rette vekstene tas.
Vi inviterer herved Fylkesmannen til å komme på befaring å se på området som foreslås restaurert.</t>
  </si>
  <si>
    <t>Fyrsteilene er et naturvernområde der fremmede arter som gravbergknapp og syrin forringer den naturlige vegetasjonen av kalkelskende arter. Det er meget skrinn jord på denne øya og spredning av syrin utgjør en trussel mot den vernede naturtypen. Oslofjordens Friluftsråd i samråd med Fylkesmannen i Oslo og Akershus har utført  skjøtseltiltak i flere år på grunnlag av utarbeidet forvaltningsplan. Skjøtsel må utføres hvert år for å ha effekt. Det vil spesielt være behov for vegetasjonsrydding av syrin, fjerning av rosa rugosa og gravbergknapp.</t>
  </si>
  <si>
    <t>Fjerning av rynkerose utenfor naturreservatet.</t>
  </si>
  <si>
    <t xml:space="preserve">Restaurering av gjengrodd areal med åpen grunnlendt kalkmark innenfor lokalitet BN00063780 Økernveien ved Hasle kirke, som ligger inntil et parkanlegg. Lokaliteten er kartlagt som en svært viktig åpen grunlendt kalkmark med et areal på 1,5 dekar. Det er trolig i tillegg lignende kvaliteter i umiddelbar næhet som kan utvikles. Dette vil bli vurdert nærmere. Dette er en ganske liten og variert lokalitet med rasmark (mot Økernveien), kantkratt og engsamfunn. Det er registrert flere typiske og til dels kravfulle eng- og tørrbakkeplanter, der endel er typiske for i indre Oslofjord, som smaltimotei (sårbar), hjorterot, vill gulrot, vårarve, bakkeveronika, markmalurt og engnellik. Området er truet av spredning av svartelistede planter, som det finnes større mengder av opp mot Økern kirke og ned mot Økernveien. 
Arbeidet består i følgende arbeidsoppgaver:
- Detaljert planlegging av skjøtselstiltak, med bistand fra naturhistorisk museum (egeninnsats).
- Fjerning av unge trær og kratt av roser og lønn. Det er ikke funnet verdifulle busker å ta hensyn til på lokaliteten, men eventuelle slike (inkludert selje) vil bli bevart. Anslått kostnad: 20.000,- .
- Bekjempelse av de relativt store mengder med de fremmede plantene russekål og kanadagullris som finnes innenfor og i umiddelbar nærhet til lokaliteten, noe som er relativt arbeidskrevende (på grunn av mengden planter og terrenget). Bekjempelsarbeidet utføres ved rotkutting og evt. luking hver tredje uke fra slutten av mai til begynnelsen av juli og i august, iht. metoder angitt i Fagus-fakta. Anslått kostand: 20.000,- (forsiktig estimat).
- Det vil også bli vurdert om det er behov for slått av de mest næringsrike delene av lokaliteten, der det i faktaark er vurdert som ønskelig at gjennomføres hvert annet år (eventuell egeninnsats).
De bratteste delene av lokaliteten vil være utfordrende og arbeidskrevende å skjøtte, og kan kreve sikring.
Bymiljøetaten ønsker å sette igang dette restaureringsarbeidet i nær dialog med bydel Grünerløkka, som er grunneier for det meste av arealet og som planlegger opparbeidelse av arealer her og lenger nord i 2016 (videreføring av tiltak satt igang i 2015). Bymiljøetaten forvalter de aller sydligste og bratteste delene av lokaliteten, ned mot veien i vest, der det er utfordrende å komme til og det må vurderes nærmere hvilke tiltak som er mulig av hensyn til sikkerheten. 
Vi søker derfor om kr. 40.000,- til gjennomføring av angitte tiltak. 
Arbeidet administreres av Miljødivisjonen (koststed 52259), i samarbeid med bydelen.
</t>
  </si>
  <si>
    <t>Oslo kommune, Bymiljøetaten søker for 2016 om kr. 95.000,- til å restaurere og videreutvikle arealer med særlig verdifull grunnlendt kalkmark i Oslos byggesone. Arbeider administreres av Bydriftsdivisjonen med veiledning fra Miljødivisjonen. Søknaden i år omhandler hovedsakelig videreføring av tiltak utført i tidligere år. Lokaliteten på Padda ble omsøkt i fjor, men ikke i år ettersom vi ønsker å veksle erfaringer med fylkesmannen før vi vurderer nye tiltak. Videre ble det av administrative og praktiske årsaker valgt å søke på midler en til lokalitet på Huk (nr. 4) under åpen grunnlendt kalkmark, og ikke øremerkede midler til dragehode som ble gjort i fjor. Dette arbeidet er en videreføring av tiltak som tidligere ble omsøkt og administrert av Miljødivisjonen.
Bymiljøetaten tar på seg alle kostnadene ved å administrasjon og gjennomføring av disse prosjektene. Dette kommer ikke fram av budsjettet.</t>
  </si>
  <si>
    <t>Bekjempelse av (inkl. innsamling av plantemateriale for forbrenning) av fremmede arter (med vekt på russesvalerot) på lokaliteter med åpen grunnlendt kalkmark, blant andre  BN 00064138 (Lindøya sydøst I),  BN00093644 (Lindøya vest IV). Det er flere andre områder med denne naturtypen på øya som foreløpig ikke er kartlagt eller avgrenset, men som åpenbart har betydelige naturverdier, og hvor fremmede arter også vil bli bekjempet. Vi vil også vurdere behovet for fjerning av enkelte unge trær for å redusere/ hindre gjengroing og utskygging av sårbare arter i lokalitetene. Tiltakene utføres på arealer utenfor naturreservatet på øya. Arbeidet utføres på dugnad av vellets medlemmer med assistanse fra vellets vaktmester, og veiledes av Bymiljøetaten (Bård Bredesen).</t>
  </si>
  <si>
    <t xml:space="preserve">Restaurering av åpen grunnlendt kalkmark ved videreføring  av bekjempelse av de fremmede plantene  fremmede planter (sluttføring? av bekjempelse av gravbergknapp og sibirbergknapp) og fjerning av ung furu på Malmøyas sydvestre odde, innenfor lokaliteten BN00064393 og evt. i tillegg mindre deler av  BN00064401.
Malmøyas sydvestlige odde består av åpen grunnlendt kalkmark og åpen kalkskog med svært høye naturverdier (A-verdi), både innenfor og utenfor verneområdet. Området er syd- og sydvestvendt, soleksponert og er et viktige levested for varme-/lyskevende sjeldne og rødlistede karplanter og insekter, som dragehode, knollmjødurt, aksveronika, ulike asalarter og klapregresshoppe. Naturtypene og artene som er knyttet til miljøene er truet av gjengroing av furu og spredning av fremmede planter, som fremmede bergkapparter, kaprifol, villvin, berberiss og hagemispler. Arealene er privateid. Bymiljøetaten har de siste årene fått midler til rydding av furu og bekjempelse av gravbergknapp, sibirbergknapp, villvin og kaprifol på og inntil arealer der det vokser dragehode, og utvidet i 2015 skjøtselsområdet til å omfatte rydding av et større areal med furu enn tidligere (se tidligere søknader og rapporteringer av tiltak for å ivareta dragehode). Vi har gjennomført tiltakene i god dialog med grunneierne. Bymiljøetaten ønsker å videreføre dette arbeidet i dialog med grunneierne i området og Fylkesmannen som vernemyndighet. 
Vi søker derfor om kr. 110.000,- til gjennomføring av følgende tiltak: 
Malmøyveien 36, del av lokalitet BN00064393: Åpen grunnlendt kalkmark, stort sett utenfor reservatet, 300 m2. Videreføring av tiltak fra fra de siste årene. Anslått kostnad entreprenør: kr. 25.000,-.
-	Ettersøk av evt. forekomster av gravbergknapp, sibirbergknapp og andre uønskede urter, og evaluering av tidligere års gjennomførte tiltak (for en stor del egeninnsats). 
-	Bekjempelse av evt. gjenværende forekomster av gravbergknapp, sibirbegerknapp og andre uønskede urter ved bruk av varmtvann, luking eller evt. ytterligere tildekking. Det vurderes om det også er mulig å bekjempe med varmtvann på steder der slangelengden tidligere var begrensende. Det forventes at tidligere tildekte forekomster er utryddet, men at det fremdeles vokser endel planter øst og vest for denne forekomsten, som ble bekjempet ved luking og bruk av varmtvann i 2014 og 2015. 
-	 Fjerning av villvin og kaprifol som vokser nedover i skråningen.
Vest og tildels syd for Malmøyveien 31, del av lokalitet BN00064393 og evt. mindre deler av BN00064401: Åpen grunnlendt kalkmark, utenfor reservatet og innenfor reservatet. Videreføring av tiltak fra tidligere år. Anslått kostnad entreprenør: kr. 90.000,-.
-	Ettersøk av evt. forekomster av gravbergknapp og andre uønakede arter og evaluering av tidligere gjennomførte tiltak (egeninnsats) i tilknytning til tidligere tildekket område syd for Malmøyveien 31A. 
-	Bekjempelse av evt. gjenværende små forekomster av gravberknapp ved luking på ovenfor nevnte sted (egeninnsats). Det kan fremdeles vokse noen ytterst få planter i kantene av det tildekte området. Eventuell luking av forekomster av uønskete urter som har etablert seg på tidligere tildekket område (egeninnsats). Høsten 2014 og våren 2015 spirte det store mengder vinterkarse her, som ble luket. 
-  Videreføre fjorårets rydding av åpen grunnlendt kalkmark og åpen ung kalkskog i bratt sydvestvendt skråning, både utenfor og innenfor reservatet. Det meste av det arealet som planlegges ryddet nå ligger i nedre del av den gjengrodde skråningen vest for Malmøyveien 36 (ca. 2 dekar), og ligger delvis på privat eiendom og delvis innenfor reservatet. Dette arealet ble ikke ryddet i 2015. Arbeidet består i fjerning av ung furu, enkelte andre løvtrær, berberis og hagemispler. Eldre trær, asaler, svartmispel, dvergmispel, slåpetorn, hagtorn og evt. villkornell vil bli ivaretatt.
- Gjøre tiltak mot den omfattende spredningen av den fremmede planten villvin nordvest i området, som det ikke var resurser til å sette igang i 2015. 
Arbeidet administreres av Miljødivisjonen (koststed 52259).
</t>
  </si>
  <si>
    <t>Bymiljøetaten, maritim enhet har i flere år skjøttet områder med åpen grunnlendt kalkmark på Hovedøya i Oslo kommune. Denne sjeldne naturtypen innehar flere truede plantearter som blant annet bakkekløver, lodnefiol, smaltimotei, aksveronika og dragehode. Flere av områdene som har blitt skjøttet årlig har hatt en oppblomstring av disse planteartene. 
Bymiljøetaten, maritim enhet søker i 2015 om kr. 130.000,- til å videreføre skjøtselstiltak på Hovedøya. 
Bymiljøetaten, maritim enhet søker også om kr. 330.000,- til bekjempelse av introduserte plantearter i områder med åpen grunnlendt kalkmark i indre Oslofjord. 
Totalt søker Bymiljøetaten, maritim enhet om kr. 460.000,- for å videreføre tiltakene. Arbeidet administreres av Bydriftsdivisjonen. Dersom Bymiljøetaten tildeles omsøkte midler skal de utbetales til: Bydriftsdivisjonen, koststed 52190.
Se vedlagte beskrivelser av tiltakene.</t>
  </si>
  <si>
    <t>Restaurering av åpen grunnlendt kalkmark ved videreføring av bekjempelse av fremmede planter og fjerning av ung furu på Malmøyas sydvestre odde, innefor lokaliteten BN00064393 og tildels BN00064401.
Malmøyas sydvestlige odde består av åpen grunnlendt kalkmark og åpen kalkskog med svært høye naturverdier (A-verdi), både innenfor og utenfor verneområdet. Området er syd og sydvestvendt, soleksponert og er et viktige levested for varme-/lyskevende rødlistearter av karplanter og insekter, som dragehode, knollmjødurt, aksveronika, ulike asalarter og klapregresshoppe. Naturtypene og artene som er knyttet til miljøene er truet av gjengroing av furu og spredning av fremmede planter, som fremmede bergkapparter, villvin og mispler. Arealene er stort sett privateid. Bymiljøetaten har de siste årene fått midler til rydding av furu og bekjempelse av gravbergknapp, sibirbergknapp, villvin og kaprifol på og inntil arealer der det vokser dragehode (se tidligere søknader og rapporteringer av tiltak for å ivareta dragehode). Vi har gjennomført tiltakene i god dialog med grunneierne. I 2014 ble det brukt kr. 40.000,- til disse arbeidene, der midlene ble dekket over tilskudd til dragehode. Bymiljøetaten ønsker å videreføre dette arbeidet i dialog med grunneierne i området. Vi søker derfor om kr. 75.000,-.
Arbeidet administreres av Miljødivisjonen (koststed 52259).
Se vedlegg</t>
  </si>
  <si>
    <t>Oslo kommune, Bymiljøetaten søker for 2015 om kr. 180.000,- til å restaurere og videreutvikle arealer med særlig verdifull grunnlendt kalkmark i Oslos byggesone. Arbeider administreres av Bydriftsdivisjonen med veiledning fra Miljødivisjonen. Søknaden omhandler hovedsakelig videreføring av tiltak utført i tidligere år og restaurering av noen nye områder. Dersom Bymiljøetaten tildeles omsøkte midler skal det fordeles på følgende måter, koststed 52284 (region vest) med kr. 50.000,- og koststed 52286 (region sør) kr. 130.000,-.</t>
  </si>
  <si>
    <t>Skjøtsel av en sårbar naturtype som har noe gjengroing.
Fjerning av kratt og mindre trær, fjerning av fremmede/svartelista arter.
Spesifikk skjøtsel for å ivareta rødlistearter i naturtypen.</t>
  </si>
  <si>
    <t>Kompenserende</t>
  </si>
  <si>
    <t>Avdempende, kompenserende</t>
  </si>
  <si>
    <t>Skjøtsel av åpen grunnlendt kalkmark</t>
  </si>
  <si>
    <t>Bekjempelse av fremmede arter</t>
  </si>
  <si>
    <t>Bakkestuen, V., Stabbetorp, O., Molia, A. &amp; Evju, M. 2014. Hotspot åpen grunnlendt kalkmark i Oslofjordområdet. Beskrivelse av habitatet og forslag til overvåkingsopplegg fra ARKO-prosjektet. NINA Rapport 1102. Norsk institutt for naturforskning.</t>
  </si>
  <si>
    <t>Evju, M. &amp; Stange, E., (red.). 2016. Når artenes leveområder splittes opp - eksempler fra øyene i indre Oslofjord. Sluttrapport fra strategisk instituttsatsing (SIS) 2011-2015: NINA Temahefte 65. Norsk institutt for naturforskning.</t>
  </si>
  <si>
    <t>Wollan, A.K., Bakkestuen, V., Bjureke, K., Bratli, H., Endrestøl, A., Stabbetorp, O.E., Sverdrup-Thygeson, A. &amp; Halvorsen, R. 2011. Åpen grunnlendt kalkmark i Oslofjordområdet - et hotspot-habitat. Sluttrapport under ARKO-prosjektets periode II. NINA Rapport 713. Norsk institutt for naturforskning.</t>
  </si>
  <si>
    <t xml:space="preserve">Direktoratet for naturforvaltning 2012. Faggrunnlag for åpen kalkmark i Oslofeltet. Versjon 25. september 2012. </t>
  </si>
  <si>
    <t>Marianne Evju, NINA</t>
  </si>
  <si>
    <t>Ikke miste flere lokaliteter</t>
  </si>
  <si>
    <t xml:space="preserve">Med utgangspunkt i at arealet forsvinner i tilnærmet samme takt som i siste 50-årsperiode, vil vi få et samlet tap av areal på mellom 50 og 60 % fram mot 2035 uten tiltak. Om lag 50 % av arealet er allerede vernet, men arealtap kan også skje i verneområder, gjennom gjengroing. Målsetningen for å opprettholde VU-status vil dermed være et samlet arealtap &lt; 50 %. </t>
  </si>
  <si>
    <t>&lt; 50 % arealtap i perioden 1995-2035</t>
  </si>
  <si>
    <t xml:space="preserve">Åpen grunnlendt kalkmark i boreonemoral sone er begrenset til områder med kalkrik berggrunn og et varmt og tørt klima, og naturtypen forekommer naturlig som små og fragmenterte forekomster i tilknytning til åpne og eksponerte kyst- og innsjønære områder. Et annet trekk ved åpen kalkmark, og som danner grunnlag for et spesielt rikt artsmangfold på ofte begrensede areal, er stor småskalamosaikk. Typisk for de fleste lokalitetene er en tett mosaikk av nakne berg med spredt lav- og mosevegetasjon, tørrberg med sukkulenter, grunne urte- og grasrike tørrenger, sesongfuktige sig samt skogkantsamfunn på tynt jordsmonn. Ofte opptrer disse sammen med sesongfuktige bergsprekker, bergrøtter og forsenkninger i terrenget med dypere jordsmonn og frodigere vegetasjon. I kantsoner kan også buskvegetasjon utgjøre betydelige areal. Suksesjon/gjengroing gir på sikt endring av naturtypen til fastmarkskogsmark og arealtap av naturtypen. </t>
  </si>
  <si>
    <t>Bekjempelse av fremmede arter, stans av nedbygging</t>
  </si>
  <si>
    <t>Blaalid, R., Often, A., Magnussen, K, Olsen, S. L &amp; Westergaard, K. B. 2017. Fremmede skadelige karplanter – Bekjempelsesmetodikk og spredningshindrende tiltak. NINA Rapport 1432. Norsk institutt for naturtforskning.</t>
  </si>
  <si>
    <t>Evju, M. &amp; Stabbetorp, O. E., upubl. Svartelistearter i rødlisteartenes eldorado: tilfellet åpen grunnlendt kalkmark. Upublisert manuskript.</t>
  </si>
  <si>
    <t>Skjøtsel av åpen grunnlendt kalkmark, stans av nedbygging.</t>
  </si>
  <si>
    <t>Stans av nedbygging av gjenværende areal</t>
  </si>
  <si>
    <t>Gjengroing er både en naturlig prosess i en langsom suksesjon mot skogsmark, men også et resultat av reduksjon i beitepåvirkning, da mange av arealene av åpen grunnlendt kalkmark i boreonemoral sone har vært benyttet til beite. Mye av arealtapet de siste 50 årene skyldes gjengroing.</t>
  </si>
  <si>
    <t>Skjøtsel av åpen grunnlendt kalkmark, bekjempelse av fremmede arter.</t>
  </si>
  <si>
    <t>x</t>
  </si>
  <si>
    <t>Middels</t>
  </si>
  <si>
    <t>Høy</t>
  </si>
  <si>
    <t>Restaurering</t>
  </si>
  <si>
    <t>Skjøtsel av åpen grunnlendt kalkmark.</t>
  </si>
  <si>
    <t>Nyskapning av habitat</t>
  </si>
  <si>
    <t xml:space="preserve">Det kan være aktuelt å legge opp til nyskapning av naturtypen gjennom å fjerne jordsmonn og sette igang revegeteringstiltak på lokaliteter med dypt jordsmonn på kalkrik berggrunn. Det er lite erfaring med slike restaureringstiltak, slik at det er vanskelig å kostnadsberegne. </t>
  </si>
  <si>
    <t xml:space="preserve">Skjøtsel ved fjerning av busker, kratt og småtrær for å hindre/redusere hastighet på gjengroing. Gjengroing er en viktig faktor for tilstandsreduksjon, og på sikt for arealtap. Forvaltningsplaner med skjøtselstiltak/-planer er utarbeidet for en rekke verneområder. For å oppnå målsetningen for naturtypen (forekomstareal, tilstand) bør skjøtsel iverksettes på de fleste lokaliteter, og mellom 10 og 20 % av arealet vil sannsynligvis ha behov for skjøtsel. Tiltak (skjøtsel) bør gjennomføres hvert femte år (jf. flere av skjøtselsplanene).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</si>
  <si>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</si>
  <si>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</si>
  <si>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</si>
  <si>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</si>
  <si>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</si>
  <si>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</si>
  <si>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</si>
  <si>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</si>
  <si>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</si>
  <si>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</si>
  <si>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</si>
  <si>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</si>
  <si>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Svært lav: 50-75% måloppnåelse; Lav: 75-85% måloppnåelse; Middels: 85-95% måloppnåelse; Høy: 95-100% måloppnåelse, les mer i manualen</t>
  </si>
  <si>
    <t>Kommentar</t>
  </si>
  <si>
    <t>Stor: 75-85% måloppnåelse; Middels: 85-95% måloppnåelse; Liten: 95-100% måloppnåelse, les mer i manualen.</t>
  </si>
  <si>
    <t>Usikkerhet kostnad (Menon fyller inn)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</si>
  <si>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</si>
  <si>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</si>
  <si>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</si>
  <si>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</si>
  <si>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</si>
  <si>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</si>
  <si>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</si>
  <si>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</si>
  <si>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</si>
  <si>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</si>
  <si>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</si>
  <si>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</si>
  <si>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</si>
  <si>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</si>
  <si>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</si>
  <si>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</si>
  <si>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</si>
  <si>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</si>
  <si>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</si>
  <si>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</si>
  <si>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</si>
  <si>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</si>
  <si>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</si>
  <si>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</si>
  <si>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</si>
  <si>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</si>
  <si>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</si>
  <si>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</si>
  <si>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</si>
  <si>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</si>
  <si>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</si>
  <si>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</si>
  <si>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</si>
  <si>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</si>
  <si>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</si>
  <si>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</si>
  <si>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</si>
  <si>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</si>
  <si>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</si>
  <si>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</si>
  <si>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</si>
  <si>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</si>
  <si>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</si>
  <si>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</si>
  <si>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</si>
  <si>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</si>
  <si>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</si>
  <si>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</si>
  <si>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</si>
  <si>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</si>
  <si>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</si>
  <si>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</si>
  <si>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</si>
  <si>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</si>
  <si>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</si>
  <si>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</si>
  <si>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</si>
  <si>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</si>
  <si>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</si>
  <si>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</si>
  <si>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</si>
  <si>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</si>
  <si>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</si>
  <si>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</si>
  <si>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</si>
  <si>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</si>
  <si>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</si>
  <si>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</si>
  <si>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</si>
  <si>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</si>
  <si>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</si>
  <si>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</si>
  <si>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</si>
  <si>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</si>
  <si>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</si>
  <si>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</si>
  <si>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</si>
  <si>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</si>
  <si>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</si>
  <si>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</si>
  <si>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</si>
  <si>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</si>
  <si>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</si>
  <si>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</si>
  <si>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</si>
  <si>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Tiltak 52</t>
  </si>
  <si>
    <t>Tiltak 54</t>
  </si>
  <si>
    <t>Tiltak 57</t>
  </si>
  <si>
    <t>Tiltak 60</t>
  </si>
  <si>
    <t>Tiltak 64</t>
  </si>
  <si>
    <t>Tiltak 66</t>
  </si>
  <si>
    <t>Tiltak 67</t>
  </si>
  <si>
    <t>God tilstand</t>
  </si>
  <si>
    <t xml:space="preserve">Beskriv hva som karakteriserer en god tilstand for naturtypen </t>
  </si>
  <si>
    <t xml:space="preserve">I god tilstand har naturtypen lite innslag av fremmede arter, begrenset slitasjepreg og bare spredt forekomst av busker og trær. </t>
  </si>
  <si>
    <t>Antall forekomster andre kilder</t>
  </si>
  <si>
    <t>F. eks. Myrbase</t>
  </si>
  <si>
    <t>Beskrivelsen av arealinformasjon i Rødlistebasen 2011 er mangelfull, men det er angitt et totalareal på ca. 2 km2. GIS-analysene viser et samlet areal på ca. 3 km2, men dette er sannsynligvis overestimert, jf. kommentar om naturtypelokaliteter i Naturbase. Ettersom NiN-kartleggingen er ufullstendig i kjerneområdene, må vi forvente et større samlet areal enn 1.5 km2, som er kartlagt etter NiN. Et sted mellom 2 og 3 km2 er sannsynlig. Det antas at en stor andel av forekomstene er kartlagt innenfor kjerneområdet, men det er vanskelig å anslå en prosentandel totalt.</t>
  </si>
  <si>
    <t>Støttende tjenester: Jorddannelse</t>
  </si>
  <si>
    <t>Dårlig kjent</t>
  </si>
  <si>
    <t xml:space="preserve">Jordsmonn dannes gjennom langsom suksesjon i naturtypen. </t>
  </si>
  <si>
    <t>Støttende tjenester: Primærproduksjon</t>
  </si>
  <si>
    <t>Støttende tjenester: Fotosyntese</t>
  </si>
  <si>
    <t>Reguleringstjenester: Klima og luftkvalitet</t>
  </si>
  <si>
    <t>Fordi naturtypen i hovedsak ligger i tilknytning til tettbygde strøk, må en anta at den har en funksjon som regulerer spesielt av luftkvalitet.</t>
  </si>
  <si>
    <t>Reguleringstjenester: Pollinering</t>
  </si>
  <si>
    <t xml:space="preserve">Naturtypen er blomsterrik og vi har generell kunnskap om betydningen av naturtypen som leveområde for pollinerende insekter. </t>
  </si>
  <si>
    <t>Kulturelle tjenester: Rekreasjon</t>
  </si>
  <si>
    <t>Naturtypen er svært viktig som rekreasjonsområde. Det finnes ingen forsøk på å tallfeste verdien av områdene for rekreasjon.</t>
  </si>
  <si>
    <t>Nitrogendeposisjonen i Oslofjordområdet har siden 1980-tallet vært relativt konstant, noe mindre enn 1 kg/ha/år. Belastningen er avtagende innover Østlandet. Gjødslingseffekten av dette må antas å ha betydning for en naturtype som i utgangspunktet er svært næringsfattig, og bidra til økt gjenvoksningshastighet og økt risiko for invasjon av introduserte arter med noe større krav til nitrogen. Påvirkningsfaktoren er inmidlertid dårlig dokumentert.</t>
  </si>
  <si>
    <t xml:space="preserve">Naturtypen forefinnes praktisk talt bare i svært viktige rekreasjonsområder og benyttes i stort omfang til friluftsliv, både båtbasert og regulær fotturisme. Dette medfører at mange forekomster er sterkt påvirket av slitasje, noe som forsterkes av at naturtypen er svært egnet som rasteplass/bålplass. Presset er aller størst i Oslofjorden, men også lokalt i Grenlandsområdet. For arealene ved Tyrifjorden og Mjøsa er denne problematikken med noen unntak mindre aktuell. </t>
  </si>
  <si>
    <t>Fremmede arter er i dag et betydelig problem i naturtypen, særlig i indre Oslofjord. ”Verstingene” er gravbergknapp, syrin og ulike mispelarter, men det totale antallet arter som er observert innen naturtypen er svært høyt. De introduserte buskartene bidrar til gjenvoksningshastigheten i tillegg til å konkurrere med stedegne arter.</t>
  </si>
  <si>
    <t xml:space="preserve">Naturtypen ligger i et av de største pressområdene i landet og er derfor svært attraktiv mhp. ulike utbyggingsformål, inkludert både helårsboliger og fritidsboliger. Utbygging til industri-/næringsformål har også bidratt til å redusere arealet av naturtypen. </t>
  </si>
  <si>
    <t xml:space="preserve">Nitrogenpåvirkning, opphør av beite, fremmede arter og evt. klimaendringer (økt sommernedbør) virker sammen på en additiv måte for å øke hastigheten på gjengroing. </t>
  </si>
  <si>
    <t>Totalareal</t>
  </si>
  <si>
    <t>Vi har ikke tall på antall lokaliteter som er tapt/rate for tap av lokaliteter, men tap av lokaliteter er koblet til tap av totalt areal av naturtypen. Om lag 40 % av lokalitetene er vernet, mens de resterende 60 % ligger utenfor verneområder, og ethvert tap av lokaliteter vil bidra til økt samlet arealtap.</t>
  </si>
  <si>
    <t>Degradering (abiotisk og biotisk) må ikke nå kriteriet for VU, dvs. &gt; 80 % av arealet med &gt; 30 % relativ alvorlighet, eller &gt; 50 % av arealet med &gt; 50 % alvorlighet, eller &gt; 30 % av arealet med &gt; 80 % alvorlighet.</t>
  </si>
  <si>
    <t xml:space="preserve"> &gt; 50 % av arealet med &gt; 50 % alvorlighet</t>
  </si>
  <si>
    <t>Fremmede arter og gjengroing er de to viktigste påvirkningsfaktorene her. Svartelistede arter forekommer stort sett "overalt" - på 98 % av lokalitetene i indre Oslofjord, men arealanslag tyder på at omlag 35 % av arealet har en dekning av svartelistearter på &gt; 30 %. Totalt innenfor forekomstarealet vil dette tallet være mindre, da både antallet arter og dekningen av dem er størst i indre Oslofjord. Gjengroing fører imidlertid til redusert tilstand, og tilstandskriteriet per nå (2018s rødlistevurdering) tilsier VU på biotisk forringelse og NT på abiotisk forringelse (først og fremst slitasje og nedbygging). Uten tiltak må vi forvente økt negativ påvirkning fra fremmede arter og gjengroing - med økende omfang (areal påvirket) og økende alvorlighet (negativ effekt). Tilstand er sterkt knyttet til samlet areal, da sterkt redusert tilstand gir arealtap.</t>
  </si>
  <si>
    <t>Usikkert</t>
  </si>
  <si>
    <t xml:space="preserve">Dette vil avhenge særlig av arealtapet framover og hvorvidt man tar som utgangspunkt at det absolutte arealtapet er likt i hver vurderingsperiode eller at andelen areal som tapes er likt. Dersom det absolutte arealtapet er likt fram mot 2035, så er tid til naturtypen utgår kort (anslagsvis 2050). Dersom andelen areal som tapes er stabil eller avtagende, så er tid til naturtypen utgår betraktelig lengre. </t>
  </si>
  <si>
    <t>Type</t>
  </si>
  <si>
    <t>Rødlistestatus forkortelse</t>
  </si>
  <si>
    <t>2 og 3</t>
  </si>
  <si>
    <t>2 og 3, 1</t>
  </si>
  <si>
    <t>+</t>
  </si>
  <si>
    <t>Ca. 400 dekar.</t>
  </si>
  <si>
    <t>Biomassen bør fjernes ved rydding.</t>
  </si>
  <si>
    <t>Ryddesag</t>
  </si>
  <si>
    <t>Hvert 5. år, samme behandling hver gang.</t>
  </si>
  <si>
    <t xml:space="preserve">Arealet med behov for rydding er usikkert. Det er lite systematisk sammenstilling av erfaringer med tiltaket (måloppnåelse), men vi antar at gjentatt rydding har positiv effekt. Pga. rødlistede busker i naturtypen er god artskompetanse nødvendig for den som skal rydde. </t>
  </si>
  <si>
    <t xml:space="preserve">Et mangfold av arter (se beskrivelse av tiltak). </t>
  </si>
  <si>
    <t>Metodene her refererer til Blaalid mfl. 2017. Mispel 1: Klippe, grave og levere til mottak. Mispel 2: Kutte og bruke glyfosfat. Kjempespringfrø 1: Lukke/kutte 2 ganger per vekstsesong. Vindslirekne 3 (modifisert): Tildekking i tre år, påfølgende restaurering. Biomasse må fjernes etter tiltak.</t>
  </si>
  <si>
    <t>Flerårig. Mispel 1 og 2: Størst innsats første år, oppfølging over minimum 5 år. Kjempespringfrø 1: Størst innsats første år, oppfølging over minimum 5 år. Vindslirekne 3: Flerårig, området må lukes manuelt etter at duken er fjernet, med oppfølging årlig.</t>
  </si>
  <si>
    <t xml:space="preserve">Arealet med behov for bekjempelse av fremmede arter er usikkert. Det er lite systematisk sammenstilling av erfaringer med ulike  tiltak og hvor stor grad (innsats, varighet) av oppfølging som er nødvendig (måloppnåelse). Pga. rødlistede busker i naturtypen er god artskompetanse nødvendig for den som skal rydde. </t>
  </si>
  <si>
    <t>5, 6, 9, 10, 11</t>
  </si>
  <si>
    <t>Ca. 1 km2.</t>
  </si>
  <si>
    <t>Vern mot nedbygging.</t>
  </si>
  <si>
    <t>Oslo, Akershus, Buskerud, Østfold, Telemark</t>
  </si>
  <si>
    <t>På bakgrunn av anslag i Bakkestuen mfl. (2014) om at totalt mellom 50 og 60 % av arealet av naturtypen per 2014 er omfattet av vern, og at mellom 40 og 50 % ikke er det.</t>
  </si>
  <si>
    <t>1, 5, 6, 9, 10, 11</t>
  </si>
  <si>
    <t xml:space="preserve">Restaurering av åpen grunnlendt kalkmark gjennom å åpne gjengrodde randsoner innebærer hogst/rydding i randsonene og påfølgende skjøtsel (se Tiltak x + 1). Kan gjennomføres i randsonen på mange lokaliteter. </t>
  </si>
  <si>
    <t>Ca. 300 dekar</t>
  </si>
  <si>
    <t>Hogst, rydding og påfølgende skjøtsel</t>
  </si>
  <si>
    <t xml:space="preserve">Hogst og rydding første år, påfølgende skjøtsel (se tiltak 1) hvert femte år. Biomasse må fjernes. </t>
  </si>
  <si>
    <t xml:space="preserve">Vil ha potensial for å øke arealet av naturtypen. </t>
  </si>
  <si>
    <t>Tiltaket vil ha størst effekt på delmål 3, fordi tilstandsreduksjon er et skritt mot arealtap (delmål 1 og 2).</t>
  </si>
  <si>
    <t>Stans av nedbygging av gjenværende areal vil gi sikker høy måloppnåelse for delmål 1 og 2.</t>
  </si>
  <si>
    <t xml:space="preserve">Tiltaket vil både bidra til å øke forekomstareal og forbedre tilstanden på gjenværende areal. </t>
  </si>
  <si>
    <t xml:space="preserve">Det er lite erfaring med tiltaket, som gjør det vanskelig å vurdere måloppnåelse. </t>
  </si>
  <si>
    <t>85-95%</t>
  </si>
  <si>
    <t>75-85%</t>
  </si>
  <si>
    <t>95-100%</t>
  </si>
  <si>
    <t>50-75%</t>
  </si>
  <si>
    <t xml:space="preserve">Effekten av tiltak for bekjempelse av fremmede arter er ikke sammenstilt og systematisk undersøkt. Det er derfor vanskelig å vurdere om graden av måloppnåelse er høy eller middels. </t>
  </si>
  <si>
    <t>Svært lav</t>
  </si>
  <si>
    <t>Tiltakspakke 4</t>
  </si>
  <si>
    <t>Tiltakspakke 5</t>
  </si>
  <si>
    <t xml:space="preserve">Kombinasjonen av skjøtsel og bekjempelse av fremmede arter, samt stans av tap av ikke-vernet areal, bidrar til å sikre arealet av naturtypen og bedre tilstanden på arealet.  </t>
  </si>
  <si>
    <t xml:space="preserve">Skjøtsel og bekjempelse av fremmede arter vil bedre tilstanden på arealet, spesielt innenfor verneområder, men arealtap til nedbygging kan gjøre det utfordrende å nå målsetningen for naturtypen. </t>
  </si>
  <si>
    <t xml:space="preserve">Skjøtsel kombinert med stans av tap av areal vil bidra til å sikre arealet av naturtypen og bedre tilstanden på arealet, men tilstandsreduksjon knyttet til fremmede arter kan gjøre det utfordrende å nå målsetningen for naturtypen.  </t>
  </si>
  <si>
    <t xml:space="preserve">Bekjempelse av fremmede arter kombinert med stans av tap av areal vil bidra til å sikre arealet av naturtypen og bedre tilstanden på arealet, men tilstandsreduksjon knyttet til gjengroing vil gjøre det utfordrende å nå målsetningen for naturtypen.  </t>
  </si>
  <si>
    <t xml:space="preserve">Kombinasjonen av skjøtsel og bekjempelse av fremmede arter, samt stans av tap av areal og økning av arealet gjennom restaurering av kantsoner, bidrar til å sikre og øke arealet av naturtypen og bedre tilstanden på arealet.  </t>
  </si>
  <si>
    <t xml:space="preserve">Kombinasjonen av skjøtsel og bekjempelse av fremmede arter, samt stans av tap av areal, bidrar til å sikre arealet av naturtypen og bedre tilstanden på arealet.  </t>
  </si>
  <si>
    <t>Kostnadsusikkerhet</t>
  </si>
  <si>
    <t>Ca. 100 dekar hver for de fire fremmede artene</t>
  </si>
  <si>
    <t>Lindgaard, A. og Henriksen, S. (red.) 2011. Norsk rødliste for naturtyper 2011. Artsdatabanken, Trondheim.</t>
  </si>
  <si>
    <t>Asker</t>
  </si>
  <si>
    <t>Bærum</t>
  </si>
  <si>
    <t>Frogn</t>
  </si>
  <si>
    <t>Nesodden</t>
  </si>
  <si>
    <t>Oppegård</t>
  </si>
  <si>
    <t>Hole</t>
  </si>
  <si>
    <t>Hurum</t>
  </si>
  <si>
    <t>Lier</t>
  </si>
  <si>
    <t>Modum</t>
  </si>
  <si>
    <t>Nedre Eiker</t>
  </si>
  <si>
    <t>Ringerike</t>
  </si>
  <si>
    <t>Røyken</t>
  </si>
  <si>
    <t>Øvre Eiker</t>
  </si>
  <si>
    <t>Bømlo</t>
  </si>
  <si>
    <t>Kvinnherad</t>
  </si>
  <si>
    <t>Stord</t>
  </si>
  <si>
    <t>Bamble</t>
  </si>
  <si>
    <t>Porsgrunn</t>
  </si>
  <si>
    <t>Horten</t>
  </si>
  <si>
    <t>Larvik</t>
  </si>
  <si>
    <t>Re</t>
  </si>
  <si>
    <t>Sande</t>
  </si>
  <si>
    <t>Fredrikstad</t>
  </si>
  <si>
    <t>Hvaler</t>
  </si>
  <si>
    <t>Moss</t>
  </si>
  <si>
    <t>Råde</t>
  </si>
  <si>
    <t xml:space="preserve">Datagrunnlag for "Åpen grunnlendt kalkmark i boreonemoral sone" </t>
  </si>
  <si>
    <t>Naturbase: D19 Åpen grunnlendt kalkmark, D20 Åpen kalkmark  og B13 Åpen kalkmark</t>
  </si>
  <si>
    <t>Bioklimatisk sone 6SO=1 (Boreonemoral og nemoral sone, kartlag Moens vegetasjonssoner)</t>
  </si>
  <si>
    <t>167</t>
  </si>
  <si>
    <t xml:space="preserve">Det er geografiske mangler i NiN-kartleggingen, bl.a. er Oslo, Akershus og Telemark, som er kjerneområder for naturtypen, dårlig dekket opp. Man kan også forvente noen forekomster i Rogaland. </t>
  </si>
  <si>
    <t>Sårbar</t>
  </si>
  <si>
    <t xml:space="preserve">Naturtypen er pr. 2011 listet som sårbar (VU). Hvis naturtypen skal få NT-status innen 2035 (som er 24 år fram i tid fra 2011), så må samlet reduksjon i areal i perioden 1995-2035 være på &lt; 30 %.  Nyere anslag viser at arealtapet i perioden 1997-2014 er stort (&gt; 50 %) og at ethvert tap av areal i den neste 30-årsperioden vil gi et samlet arealtap på &gt; 50 % innenfor en vurderingsperiode på 50 år, slik at status på rødlista vil bli forverret, ikke forbedret. Hovedmålet for naturtypen vil derfor være å sikre at statusen ikke forverres innen 2035. </t>
  </si>
  <si>
    <t xml:space="preserve">Bekjempelse av fremmede arter. De mest aktuelle artene er gravbergknapp, syrin, russesvalerot, filtarve, introduserte mispelarter, rynkerose, men til sammen er 40 høyrisikoarter og 78 fremmede karplanter registrert på åpen grunnlendt kalkmark i boreonemoral sone, og hvilke arter som vil være aktuelt å bekjempe vil variere lokalt. Som et eksempel viser studier at gravbergknapp forekommer på ca. 40-50 % av lokalitetene i indre Oslofjord, og at den der dekker ca. 30 % av arealet. Man kan dermed anslå at den i Oslo og Akershus dekker totalt ca. 150 daa (grovt estimat). I de andre regionene med naturtypen er arealandelen med fremmede arter noe mindre. Et grovt estimat på totalt areal hvor dette tiltaket vil være relevant, kan være 400 daa, dvs. ca. 20 % av arealet av natutypen. Aktuelle tiltak vil være tildekking med påfølgende restaurering (totalt 3 års varighet), bruk av ryddesag med påfølgende bruk av plantevernmidler (men begrenset effekt på syrin), klippe, grave og levere til mottak og luking. Alle tiltakene vil kreve oppfølging over flere år. </t>
  </si>
  <si>
    <t>Naturtypen ligger i et av de største pressområdene i landet og er derfor svært attraktiv med hensyn til ulike utbyggingsformål, inkludert både helårsboliger, fritidsboliger og industri-/næringsformål. Ned-bygging er årsak til en betydelig del av arealtapet de siste 50 årene.</t>
  </si>
  <si>
    <t xml:space="preserve">Mellom 50 og 60 % av arealet med åpen grunnlendt kalkmark i boreonemoral sone ligger innenfor verneområder og er sikret mot nedbygging. Det er usikkert hvor stor andel av restarealet som har begrensninger på bruk (statlig sikrede friluftsområder osv.). For å oppnå delmål 1 og dermed målsetningen for naturtypen, er et helt sentralt tiltak å stanse arealtap til nedbygging.  </t>
  </si>
  <si>
    <t>Kostnadene er ukjente</t>
  </si>
  <si>
    <t>Trolig svært høye kostnader</t>
  </si>
  <si>
    <t>kr 19 800 000 + kostnader for tiltak 3</t>
  </si>
  <si>
    <t>kr 2 400 000 + kostnader for tiltak 3</t>
  </si>
  <si>
    <t>kr 17 400 000 + kostnader for tiltak 3</t>
  </si>
  <si>
    <t>kr 21 600 000 + kostnader for tiltak 3</t>
  </si>
  <si>
    <t>Det er lite erfaring med slike restaureringstiltak, slik at det er vanskelig å kostnadsberegne</t>
  </si>
  <si>
    <t>Økonomisk analyse</t>
  </si>
  <si>
    <t>Øyvind Nystad Handberg og Kristin Magnussen, Menon</t>
  </si>
  <si>
    <t>Kunnskapsgrunnlag for åpen grunnlendt kalk-mark i boreo-nemoral sone - Tiltak for å ta vare på trua natur</t>
  </si>
  <si>
    <t>Vedlegg 102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</si>
</sst>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quot;kr&quot;\ #,##0"/>
    <numFmt numFmtId="166" formatCode="0.00;[Red]0.00"/>
    <numFmt numFmtId="167" formatCode="0.0;[Red]0.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sz val="11"/>
      <color theme="1"/>
      <name val="Calibri"/>
      <family val="2"/>
    </font>
    <font>
      <sz val="11"/>
      <color rgb="FF222222"/>
      <name val="Calibri"/>
      <family val="2"/>
      <scheme val="minor"/>
    </font>
    <font>
      <b/>
      <sz val="9"/>
      <color indexed="81"/>
      <name val="Tahoma"/>
      <family val="2"/>
    </font>
    <font>
      <sz val="9"/>
      <color indexed="81"/>
      <name val="Tahoma"/>
      <family val="2"/>
    </font>
    <font>
      <sz val="10"/>
      <color theme="1"/>
      <name val="Calibri"/>
      <family val="2"/>
      <scheme val="minor"/>
    </font>
    <font>
      <sz val="11"/>
      <color theme="1"/>
      <name val="Times New Roman"/>
      <family val="1"/>
    </font>
    <font>
      <sz val="10.5"/>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5" fillId="0" borderId="0" xfId="0" applyFont="1"/>
    <xf numFmtId="0" fontId="7" fillId="0" borderId="0" xfId="0" applyFont="1"/>
    <xf numFmtId="0" fontId="0" fillId="3" borderId="1" xfId="0" applyFill="1" applyBorder="1"/>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0" xfId="0"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4" fontId="0" fillId="0" borderId="0" xfId="0" applyNumberFormat="1"/>
    <xf numFmtId="164" fontId="0" fillId="0" borderId="11" xfId="0" applyNumberFormat="1" applyBorder="1"/>
    <xf numFmtId="0" fontId="0" fillId="0" borderId="2" xfId="0" applyBorder="1"/>
    <xf numFmtId="0" fontId="0" fillId="0" borderId="3" xfId="0" applyBorder="1"/>
    <xf numFmtId="0" fontId="0" fillId="0" borderId="4" xfId="0" applyBorder="1"/>
    <xf numFmtId="0" fontId="0" fillId="0" borderId="14" xfId="0"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4" xfId="0" applyBorder="1" applyAlignment="1">
      <alignment horizontal="center"/>
    </xf>
    <xf numFmtId="0" fontId="1" fillId="0" borderId="0" xfId="0" applyFont="1" applyAlignment="1">
      <alignment horizontal="left" vertical="top"/>
    </xf>
    <xf numFmtId="0" fontId="1" fillId="4" borderId="0" xfId="0" applyFont="1" applyFill="1"/>
    <xf numFmtId="0" fontId="0" fillId="4" borderId="0" xfId="0" applyFill="1"/>
    <xf numFmtId="0" fontId="0" fillId="2" borderId="0" xfId="0" applyFill="1"/>
    <xf numFmtId="0" fontId="1" fillId="0" borderId="14" xfId="0" applyFont="1" applyBorder="1" applyProtection="1">
      <protection hidden="1"/>
    </xf>
    <xf numFmtId="0" fontId="0" fillId="0" borderId="15" xfId="0" applyBorder="1" applyProtection="1">
      <protection hidden="1"/>
    </xf>
    <xf numFmtId="0" fontId="0" fillId="0" borderId="6" xfId="0" applyBorder="1" applyProtection="1">
      <protection hidden="1"/>
    </xf>
    <xf numFmtId="0" fontId="1" fillId="0" borderId="12" xfId="0" applyFont="1" applyBorder="1" applyProtection="1">
      <protection hidden="1"/>
    </xf>
    <xf numFmtId="0" fontId="1" fillId="0" borderId="0" xfId="0" applyFont="1" applyProtection="1">
      <protection hidden="1"/>
    </xf>
    <xf numFmtId="0" fontId="1" fillId="0" borderId="13" xfId="0" applyFont="1" applyBorder="1" applyProtection="1">
      <protection hidden="1"/>
    </xf>
    <xf numFmtId="0" fontId="0" fillId="0" borderId="12" xfId="0" applyBorder="1" applyProtection="1">
      <protection hidden="1"/>
    </xf>
    <xf numFmtId="0" fontId="0" fillId="0" borderId="0" xfId="0" applyProtection="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4" borderId="0" xfId="0" applyFill="1" applyAlignment="1">
      <alignment horizontal="center"/>
    </xf>
    <xf numFmtId="0" fontId="12" fillId="0" borderId="0" xfId="0" applyFont="1" applyAlignment="1">
      <alignment horizontal="center" vertical="center"/>
    </xf>
    <xf numFmtId="49" fontId="0" fillId="4" borderId="0" xfId="0" applyNumberFormat="1" applyFill="1"/>
    <xf numFmtId="49" fontId="2" fillId="4" borderId="0" xfId="0" applyNumberFormat="1" applyFont="1" applyFill="1" applyAlignment="1">
      <alignment vertical="center"/>
    </xf>
    <xf numFmtId="0" fontId="5" fillId="4" borderId="0" xfId="0" applyFont="1" applyFill="1"/>
    <xf numFmtId="0" fontId="0" fillId="4" borderId="0" xfId="0" applyFill="1" applyAlignment="1">
      <alignment vertical="center"/>
    </xf>
    <xf numFmtId="0" fontId="8" fillId="4" borderId="0" xfId="0" applyFont="1" applyFill="1"/>
    <xf numFmtId="0" fontId="9" fillId="4" borderId="0" xfId="0" applyFont="1" applyFill="1"/>
    <xf numFmtId="0" fontId="0" fillId="4" borderId="0" xfId="0" applyFill="1" applyAlignment="1">
      <alignment horizontal="center" vertical="center"/>
    </xf>
    <xf numFmtId="0" fontId="13" fillId="4" borderId="0" xfId="0" applyFont="1" applyFill="1" applyAlignment="1">
      <alignment horizontal="center" vertical="center"/>
    </xf>
    <xf numFmtId="0" fontId="0" fillId="4" borderId="0" xfId="0" applyFill="1" applyAlignment="1">
      <alignment vertical="top"/>
    </xf>
    <xf numFmtId="0" fontId="1" fillId="3" borderId="10" xfId="0" applyFont="1" applyFill="1" applyBorder="1" applyAlignment="1">
      <alignment horizontal="center" vertical="center" wrapText="1"/>
    </xf>
    <xf numFmtId="17" fontId="1" fillId="0" borderId="0" xfId="0" applyNumberFormat="1" applyFont="1"/>
    <xf numFmtId="166" fontId="0" fillId="0" borderId="12" xfId="0" applyNumberFormat="1" applyBorder="1"/>
    <xf numFmtId="166" fontId="0" fillId="0" borderId="0" xfId="0" applyNumberFormat="1"/>
    <xf numFmtId="166" fontId="0" fillId="0" borderId="13" xfId="0" applyNumberFormat="1" applyBorder="1"/>
    <xf numFmtId="166" fontId="0" fillId="0" borderId="11" xfId="0" applyNumberFormat="1" applyBorder="1"/>
    <xf numFmtId="167" fontId="0" fillId="0" borderId="0" xfId="0" applyNumberFormat="1"/>
    <xf numFmtId="166" fontId="1" fillId="0" borderId="3" xfId="0" applyNumberFormat="1" applyFont="1" applyBorder="1"/>
    <xf numFmtId="166" fontId="1" fillId="0" borderId="2" xfId="0" applyNumberFormat="1" applyFont="1" applyBorder="1"/>
    <xf numFmtId="166" fontId="1" fillId="0" borderId="4" xfId="0" applyNumberFormat="1" applyFont="1" applyBorder="1"/>
    <xf numFmtId="0" fontId="0" fillId="0" borderId="0" xfId="0" applyAlignment="1">
      <alignment vertical="center"/>
    </xf>
    <xf numFmtId="0" fontId="14" fillId="0" borderId="0" xfId="0" applyFont="1"/>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hidden="1"/>
    </xf>
    <xf numFmtId="165" fontId="0" fillId="0" borderId="0" xfId="0" applyNumberFormat="1" applyAlignment="1">
      <alignment horizontal="left" vertical="top" wrapText="1"/>
    </xf>
    <xf numFmtId="165" fontId="0" fillId="0" borderId="0" xfId="0" applyNumberFormat="1"/>
    <xf numFmtId="165" fontId="0" fillId="4" borderId="0" xfId="0" applyNumberFormat="1" applyFill="1" applyAlignment="1">
      <alignment wrapText="1"/>
    </xf>
    <xf numFmtId="0" fontId="0" fillId="4" borderId="0" xfId="0" applyFill="1" applyAlignment="1">
      <alignment wrapText="1"/>
    </xf>
    <xf numFmtId="165" fontId="0" fillId="4" borderId="0" xfId="0" applyNumberFormat="1" applyFill="1" applyAlignment="1">
      <alignment vertical="top" wrapText="1"/>
    </xf>
    <xf numFmtId="0" fontId="14" fillId="0" borderId="0" xfId="0" applyFont="1" applyAlignment="1">
      <alignment wrapText="1"/>
    </xf>
    <xf numFmtId="0" fontId="1" fillId="0" borderId="0" xfId="0" applyFont="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Piloter\Kostnadsberegninger_pilo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s>
    <sheetDataSet>
      <sheetData sheetId="0" refreshError="1"/>
      <sheetData sheetId="1" refreshError="1">
        <row r="19">
          <cell r="C19">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workbookViewId="0">
      <selection activeCell="B2" sqref="B2"/>
    </sheetView>
  </sheetViews>
  <sheetFormatPr defaultRowHeight="15" x14ac:dyDescent="0.25"/>
  <cols>
    <col min="1" max="1" width="33" customWidth="1"/>
    <col min="2" max="2" width="66.7109375" customWidth="1"/>
    <col min="3" max="3" width="25.710937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626</v>
      </c>
    </row>
    <row r="2" spans="1:7" x14ac:dyDescent="0.25">
      <c r="A2" t="s">
        <v>627</v>
      </c>
    </row>
    <row r="4" spans="1:7" x14ac:dyDescent="0.25">
      <c r="A4" s="2" t="s">
        <v>20</v>
      </c>
      <c r="B4" s="2" t="s">
        <v>19</v>
      </c>
      <c r="C4" s="2" t="s">
        <v>2</v>
      </c>
      <c r="D4" s="2" t="s">
        <v>24</v>
      </c>
      <c r="E4" s="2" t="s">
        <v>3</v>
      </c>
    </row>
    <row r="5" spans="1:7" x14ac:dyDescent="0.25">
      <c r="A5" t="s">
        <v>48</v>
      </c>
      <c r="B5" t="s">
        <v>49</v>
      </c>
      <c r="C5" s="42" t="s">
        <v>378</v>
      </c>
      <c r="D5" s="7"/>
      <c r="E5" s="2"/>
    </row>
    <row r="6" spans="1:7" x14ac:dyDescent="0.25">
      <c r="A6" t="s">
        <v>624</v>
      </c>
      <c r="B6" t="s">
        <v>49</v>
      </c>
      <c r="C6" s="42" t="s">
        <v>625</v>
      </c>
      <c r="D6" s="96"/>
      <c r="G6" s="2"/>
    </row>
    <row r="7" spans="1:7" x14ac:dyDescent="0.25">
      <c r="A7" t="s">
        <v>0</v>
      </c>
      <c r="B7" t="s">
        <v>21</v>
      </c>
      <c r="C7" s="58" t="s">
        <v>83</v>
      </c>
      <c r="D7" s="8"/>
      <c r="E7" s="6"/>
    </row>
    <row r="8" spans="1:7" x14ac:dyDescent="0.25">
      <c r="A8" t="s">
        <v>1</v>
      </c>
      <c r="B8" t="s">
        <v>25</v>
      </c>
      <c r="C8" s="58" t="s">
        <v>84</v>
      </c>
      <c r="D8" s="8"/>
      <c r="E8" s="6"/>
    </row>
    <row r="9" spans="1:7" x14ac:dyDescent="0.25">
      <c r="A9" t="s">
        <v>47</v>
      </c>
      <c r="B9" t="s">
        <v>63</v>
      </c>
      <c r="C9" s="58" t="s">
        <v>85</v>
      </c>
      <c r="D9" s="8"/>
      <c r="E9" s="6"/>
    </row>
    <row r="10" spans="1:7" x14ac:dyDescent="0.25">
      <c r="A10" t="s">
        <v>41</v>
      </c>
      <c r="B10" t="s">
        <v>42</v>
      </c>
      <c r="C10" s="58" t="s">
        <v>382</v>
      </c>
      <c r="D10" s="58"/>
      <c r="E10" s="58"/>
    </row>
    <row r="11" spans="1:7" x14ac:dyDescent="0.25">
      <c r="A11" t="s">
        <v>506</v>
      </c>
      <c r="B11" t="s">
        <v>507</v>
      </c>
      <c r="C11" s="58" t="s">
        <v>508</v>
      </c>
      <c r="D11" s="58"/>
      <c r="E11" s="58"/>
    </row>
    <row r="12" spans="1:7" x14ac:dyDescent="0.25">
      <c r="A12" t="s">
        <v>26</v>
      </c>
      <c r="B12" t="s">
        <v>64</v>
      </c>
      <c r="C12" s="58" t="s">
        <v>86</v>
      </c>
      <c r="D12" s="58"/>
      <c r="E12" s="58" t="s">
        <v>87</v>
      </c>
    </row>
    <row r="13" spans="1:7" x14ac:dyDescent="0.25">
      <c r="A13" t="s">
        <v>27</v>
      </c>
      <c r="B13" t="s">
        <v>28</v>
      </c>
      <c r="C13" s="58" t="s">
        <v>88</v>
      </c>
      <c r="D13" s="58" t="s">
        <v>182</v>
      </c>
      <c r="E13" s="58"/>
    </row>
    <row r="14" spans="1:7" x14ac:dyDescent="0.25">
      <c r="A14" t="s">
        <v>29</v>
      </c>
      <c r="B14" t="s">
        <v>30</v>
      </c>
      <c r="C14" s="58" t="s">
        <v>84</v>
      </c>
      <c r="D14" s="58"/>
      <c r="E14" s="58" t="s">
        <v>87</v>
      </c>
    </row>
    <row r="15" spans="1:7" x14ac:dyDescent="0.25">
      <c r="A15" t="s">
        <v>31</v>
      </c>
      <c r="B15" s="4">
        <v>2011</v>
      </c>
      <c r="C15" s="58" t="s">
        <v>89</v>
      </c>
      <c r="D15" s="9"/>
      <c r="E15" s="58"/>
    </row>
    <row r="16" spans="1:7" x14ac:dyDescent="0.25">
      <c r="A16" t="s">
        <v>32</v>
      </c>
      <c r="B16" t="s">
        <v>22</v>
      </c>
      <c r="C16" s="58" t="s">
        <v>90</v>
      </c>
      <c r="D16" s="9"/>
      <c r="E16" s="58"/>
    </row>
    <row r="17" spans="1:5" x14ac:dyDescent="0.25">
      <c r="A17" t="s">
        <v>33</v>
      </c>
      <c r="B17" t="s">
        <v>23</v>
      </c>
      <c r="C17" s="58" t="s">
        <v>91</v>
      </c>
      <c r="D17" s="9"/>
      <c r="E17" s="58"/>
    </row>
    <row r="18" spans="1:5" x14ac:dyDescent="0.25">
      <c r="A18" s="1" t="s">
        <v>34</v>
      </c>
      <c r="B18" s="5" t="s">
        <v>60</v>
      </c>
      <c r="C18" s="59" t="s">
        <v>92</v>
      </c>
      <c r="D18" s="10"/>
      <c r="E18" s="58"/>
    </row>
    <row r="19" spans="1:5" x14ac:dyDescent="0.25">
      <c r="A19" s="1" t="s">
        <v>35</v>
      </c>
      <c r="B19" s="1" t="s">
        <v>50</v>
      </c>
      <c r="C19" s="59"/>
      <c r="D19" s="59"/>
      <c r="E19" s="58" t="s">
        <v>93</v>
      </c>
    </row>
    <row r="20" spans="1:5" x14ac:dyDescent="0.25">
      <c r="A20" s="1" t="s">
        <v>36</v>
      </c>
      <c r="B20" s="1" t="s">
        <v>50</v>
      </c>
      <c r="C20" s="59"/>
      <c r="D20" s="59"/>
      <c r="E20" s="58" t="s">
        <v>93</v>
      </c>
    </row>
    <row r="21" spans="1:5" x14ac:dyDescent="0.25">
      <c r="A21" s="1" t="s">
        <v>52</v>
      </c>
      <c r="B21" s="1" t="s">
        <v>51</v>
      </c>
      <c r="C21" s="59" t="s">
        <v>610</v>
      </c>
      <c r="D21" s="59" t="s">
        <v>611</v>
      </c>
      <c r="E21" s="58" t="s">
        <v>140</v>
      </c>
    </row>
    <row r="22" spans="1:5" x14ac:dyDescent="0.25">
      <c r="A22" s="1" t="s">
        <v>53</v>
      </c>
      <c r="B22" s="1" t="s">
        <v>65</v>
      </c>
      <c r="C22" s="59" t="s">
        <v>141</v>
      </c>
      <c r="D22" s="59" t="s">
        <v>142</v>
      </c>
      <c r="E22" s="58" t="s">
        <v>143</v>
      </c>
    </row>
    <row r="23" spans="1:5" x14ac:dyDescent="0.25">
      <c r="A23" s="5" t="s">
        <v>509</v>
      </c>
      <c r="B23" s="5" t="s">
        <v>510</v>
      </c>
      <c r="C23" s="59"/>
      <c r="D23" s="59"/>
      <c r="E23" s="58"/>
    </row>
    <row r="24" spans="1:5" x14ac:dyDescent="0.25">
      <c r="A24" s="1" t="s">
        <v>37</v>
      </c>
      <c r="B24" s="1" t="s">
        <v>62</v>
      </c>
      <c r="C24" s="59" t="s">
        <v>144</v>
      </c>
      <c r="D24" s="59"/>
      <c r="E24" s="58" t="s">
        <v>511</v>
      </c>
    </row>
    <row r="25" spans="1:5" x14ac:dyDescent="0.25">
      <c r="A25" s="1" t="s">
        <v>38</v>
      </c>
      <c r="B25" s="1" t="s">
        <v>43</v>
      </c>
      <c r="C25" s="59" t="s">
        <v>512</v>
      </c>
      <c r="D25" s="58" t="s">
        <v>513</v>
      </c>
      <c r="E25" s="58" t="s">
        <v>514</v>
      </c>
    </row>
    <row r="26" spans="1:5" x14ac:dyDescent="0.25">
      <c r="A26" s="1"/>
      <c r="B26" s="1"/>
      <c r="C26" s="59" t="s">
        <v>515</v>
      </c>
      <c r="D26" s="59" t="s">
        <v>513</v>
      </c>
      <c r="E26" s="58"/>
    </row>
    <row r="27" spans="1:5" x14ac:dyDescent="0.25">
      <c r="A27" s="1"/>
      <c r="B27" s="1"/>
      <c r="C27" s="59" t="s">
        <v>516</v>
      </c>
      <c r="D27" s="59" t="s">
        <v>513</v>
      </c>
      <c r="E27" s="58"/>
    </row>
    <row r="28" spans="1:5" x14ac:dyDescent="0.25">
      <c r="A28" s="1"/>
      <c r="B28" s="1"/>
      <c r="C28" s="59" t="s">
        <v>517</v>
      </c>
      <c r="D28" s="59" t="s">
        <v>513</v>
      </c>
      <c r="E28" s="58" t="s">
        <v>518</v>
      </c>
    </row>
    <row r="29" spans="1:5" x14ac:dyDescent="0.25">
      <c r="A29" s="1"/>
      <c r="B29" s="1"/>
      <c r="C29" s="59" t="s">
        <v>519</v>
      </c>
      <c r="D29" s="59" t="s">
        <v>513</v>
      </c>
      <c r="E29" s="58" t="s">
        <v>520</v>
      </c>
    </row>
    <row r="30" spans="1:5" x14ac:dyDescent="0.25">
      <c r="A30" s="1"/>
      <c r="B30" s="1"/>
      <c r="C30" s="59" t="s">
        <v>521</v>
      </c>
      <c r="D30" s="59" t="s">
        <v>513</v>
      </c>
      <c r="E30" s="58" t="s">
        <v>522</v>
      </c>
    </row>
    <row r="31" spans="1:5" x14ac:dyDescent="0.25">
      <c r="A31" s="1" t="s">
        <v>39</v>
      </c>
      <c r="B31" s="1" t="s">
        <v>61</v>
      </c>
      <c r="C31" s="59"/>
      <c r="D31" s="59"/>
      <c r="E31" s="58" t="s">
        <v>145</v>
      </c>
    </row>
    <row r="32" spans="1:5" x14ac:dyDescent="0.25">
      <c r="A32" s="1" t="s">
        <v>40</v>
      </c>
      <c r="B32" s="1" t="s">
        <v>66</v>
      </c>
      <c r="C32" s="59" t="s">
        <v>184</v>
      </c>
      <c r="D32" s="59"/>
      <c r="E32" s="58" t="s">
        <v>183</v>
      </c>
    </row>
    <row r="33" spans="1:8" x14ac:dyDescent="0.25">
      <c r="C33" s="6"/>
      <c r="D33" s="6"/>
      <c r="E33" s="6"/>
    </row>
    <row r="34" spans="1:8" x14ac:dyDescent="0.25">
      <c r="B34" s="1"/>
      <c r="C34" s="6"/>
      <c r="D34" s="6"/>
      <c r="E34" s="6"/>
    </row>
    <row r="35" spans="1:8" x14ac:dyDescent="0.25">
      <c r="B35" s="3" t="s">
        <v>81</v>
      </c>
    </row>
    <row r="36" spans="1:8" x14ac:dyDescent="0.25">
      <c r="B36" s="2" t="s">
        <v>535</v>
      </c>
      <c r="C36" s="2" t="s">
        <v>54</v>
      </c>
      <c r="D36" s="2" t="s">
        <v>46</v>
      </c>
      <c r="E36" s="2" t="s">
        <v>17</v>
      </c>
      <c r="F36" s="2" t="s">
        <v>18</v>
      </c>
      <c r="G36" s="2" t="s">
        <v>67</v>
      </c>
      <c r="H36" s="2" t="s">
        <v>55</v>
      </c>
    </row>
    <row r="37" spans="1:8" x14ac:dyDescent="0.25">
      <c r="A37" s="2" t="s">
        <v>8</v>
      </c>
      <c r="B37" s="62" t="s">
        <v>175</v>
      </c>
      <c r="C37" s="42"/>
      <c r="D37" s="42" t="s">
        <v>147</v>
      </c>
      <c r="E37" s="42" t="s">
        <v>155</v>
      </c>
      <c r="F37" s="42" t="s">
        <v>149</v>
      </c>
      <c r="G37" s="42" t="s">
        <v>176</v>
      </c>
      <c r="H37" s="63" t="s">
        <v>388</v>
      </c>
    </row>
    <row r="38" spans="1:8" x14ac:dyDescent="0.25">
      <c r="A38" s="2" t="s">
        <v>44</v>
      </c>
      <c r="B38" s="42" t="s">
        <v>160</v>
      </c>
      <c r="C38" s="61"/>
      <c r="D38" s="42" t="s">
        <v>147</v>
      </c>
      <c r="E38" s="42" t="s">
        <v>155</v>
      </c>
      <c r="F38" s="42" t="s">
        <v>149</v>
      </c>
      <c r="G38" s="42"/>
      <c r="H38" s="42"/>
    </row>
    <row r="39" spans="1:8" x14ac:dyDescent="0.25">
      <c r="A39" s="2" t="s">
        <v>152</v>
      </c>
      <c r="B39" s="42" t="s">
        <v>157</v>
      </c>
      <c r="C39" s="61" t="s">
        <v>525</v>
      </c>
      <c r="D39" s="42" t="s">
        <v>147</v>
      </c>
      <c r="E39" s="42" t="s">
        <v>158</v>
      </c>
      <c r="F39" s="42" t="s">
        <v>149</v>
      </c>
      <c r="G39" s="42"/>
      <c r="H39" s="42"/>
    </row>
    <row r="40" spans="1:8" x14ac:dyDescent="0.25">
      <c r="A40" s="2" t="s">
        <v>156</v>
      </c>
      <c r="B40" s="42" t="s">
        <v>151</v>
      </c>
      <c r="C40" s="60" t="s">
        <v>524</v>
      </c>
      <c r="D40" s="42" t="s">
        <v>147</v>
      </c>
      <c r="E40" s="42" t="s">
        <v>148</v>
      </c>
      <c r="F40" s="42" t="s">
        <v>149</v>
      </c>
      <c r="G40" s="42"/>
      <c r="H40" s="42"/>
    </row>
    <row r="41" spans="1:8" x14ac:dyDescent="0.25">
      <c r="A41" s="2" t="s">
        <v>159</v>
      </c>
      <c r="B41" s="42" t="s">
        <v>167</v>
      </c>
      <c r="C41" s="78" t="s">
        <v>615</v>
      </c>
      <c r="D41" s="42" t="s">
        <v>147</v>
      </c>
      <c r="E41" s="42" t="s">
        <v>158</v>
      </c>
      <c r="F41" s="42" t="s">
        <v>149</v>
      </c>
      <c r="G41" s="42"/>
      <c r="H41" s="42"/>
    </row>
    <row r="42" spans="1:8" x14ac:dyDescent="0.25">
      <c r="A42" s="2" t="s">
        <v>161</v>
      </c>
      <c r="B42" s="42" t="s">
        <v>164</v>
      </c>
      <c r="C42" s="78" t="s">
        <v>615</v>
      </c>
      <c r="D42" s="42" t="s">
        <v>147</v>
      </c>
      <c r="E42" s="42" t="s">
        <v>158</v>
      </c>
      <c r="F42" s="42" t="s">
        <v>163</v>
      </c>
      <c r="G42" s="42"/>
      <c r="H42" s="42"/>
    </row>
    <row r="43" spans="1:8" x14ac:dyDescent="0.25">
      <c r="A43" s="2" t="s">
        <v>165</v>
      </c>
      <c r="B43" s="42" t="s">
        <v>146</v>
      </c>
      <c r="C43" s="42" t="s">
        <v>523</v>
      </c>
      <c r="D43" s="42" t="s">
        <v>147</v>
      </c>
      <c r="E43" s="42" t="s">
        <v>148</v>
      </c>
      <c r="F43" s="42" t="s">
        <v>149</v>
      </c>
      <c r="G43" s="42"/>
      <c r="H43" s="42" t="s">
        <v>150</v>
      </c>
    </row>
    <row r="44" spans="1:8" x14ac:dyDescent="0.25">
      <c r="A44" s="2" t="s">
        <v>166</v>
      </c>
      <c r="B44" s="42" t="s">
        <v>153</v>
      </c>
      <c r="C44" s="61" t="s">
        <v>154</v>
      </c>
      <c r="D44" s="42" t="s">
        <v>147</v>
      </c>
      <c r="E44" s="42" t="s">
        <v>155</v>
      </c>
      <c r="F44" s="42" t="s">
        <v>149</v>
      </c>
      <c r="G44" s="42"/>
      <c r="H44" s="61" t="s">
        <v>177</v>
      </c>
    </row>
    <row r="45" spans="1:8" x14ac:dyDescent="0.25">
      <c r="A45" s="2" t="s">
        <v>168</v>
      </c>
      <c r="B45" s="42" t="s">
        <v>162</v>
      </c>
      <c r="C45" s="42" t="s">
        <v>526</v>
      </c>
      <c r="D45" s="42" t="s">
        <v>147</v>
      </c>
      <c r="E45" s="42" t="s">
        <v>158</v>
      </c>
      <c r="F45" s="42" t="s">
        <v>163</v>
      </c>
      <c r="G45" s="42"/>
      <c r="H45" s="42"/>
    </row>
    <row r="46" spans="1:8" x14ac:dyDescent="0.25">
      <c r="A46" s="2" t="s">
        <v>171</v>
      </c>
      <c r="B46" s="42" t="s">
        <v>169</v>
      </c>
      <c r="C46" s="78" t="s">
        <v>615</v>
      </c>
      <c r="D46" s="42" t="s">
        <v>170</v>
      </c>
      <c r="E46" s="42" t="s">
        <v>158</v>
      </c>
      <c r="F46" s="42" t="s">
        <v>149</v>
      </c>
      <c r="G46" s="42"/>
      <c r="H46" s="42"/>
    </row>
    <row r="47" spans="1:8" x14ac:dyDescent="0.25">
      <c r="A47" s="2" t="s">
        <v>174</v>
      </c>
      <c r="B47" s="42" t="s">
        <v>172</v>
      </c>
      <c r="C47" s="78" t="s">
        <v>615</v>
      </c>
      <c r="D47" s="42" t="s">
        <v>147</v>
      </c>
      <c r="E47" s="42" t="s">
        <v>173</v>
      </c>
      <c r="F47" s="42" t="s">
        <v>163</v>
      </c>
      <c r="G47" s="42"/>
      <c r="H47" s="42"/>
    </row>
    <row r="49" spans="1:7" x14ac:dyDescent="0.25">
      <c r="A49" s="2" t="s">
        <v>56</v>
      </c>
      <c r="B49" s="42" t="s">
        <v>527</v>
      </c>
      <c r="C49" s="2"/>
      <c r="D49" s="2"/>
      <c r="E49" s="2"/>
      <c r="F49" s="2"/>
      <c r="G49" s="2"/>
    </row>
    <row r="50" spans="1:7" x14ac:dyDescent="0.25">
      <c r="B50" s="2"/>
      <c r="C50" s="2"/>
      <c r="D50" s="2"/>
      <c r="E50" s="2"/>
      <c r="F50" s="2"/>
      <c r="G50" s="2"/>
    </row>
    <row r="52" spans="1:7" x14ac:dyDescent="0.25">
      <c r="A52" s="3" t="s">
        <v>82</v>
      </c>
    </row>
    <row r="53" spans="1:7" x14ac:dyDescent="0.25">
      <c r="A53" s="2" t="s">
        <v>68</v>
      </c>
      <c r="B53" s="2" t="s">
        <v>536</v>
      </c>
      <c r="C53" s="2" t="s">
        <v>55</v>
      </c>
    </row>
    <row r="54" spans="1:7" x14ac:dyDescent="0.25">
      <c r="A54" s="42" t="s">
        <v>612</v>
      </c>
      <c r="B54" s="42" t="s">
        <v>90</v>
      </c>
      <c r="C54" s="61" t="s">
        <v>613</v>
      </c>
    </row>
    <row r="56" spans="1:7" x14ac:dyDescent="0.25">
      <c r="A56" s="2" t="s">
        <v>69</v>
      </c>
    </row>
    <row r="57" spans="1:7" x14ac:dyDescent="0.25">
      <c r="A57" s="2" t="s">
        <v>71</v>
      </c>
      <c r="B57" s="2" t="s">
        <v>72</v>
      </c>
      <c r="C57" s="2" t="s">
        <v>57</v>
      </c>
      <c r="D57" s="2" t="s">
        <v>58</v>
      </c>
      <c r="E57" s="2" t="s">
        <v>55</v>
      </c>
    </row>
    <row r="58" spans="1:7" x14ac:dyDescent="0.25">
      <c r="A58" s="2" t="s">
        <v>9</v>
      </c>
      <c r="B58" s="42" t="s">
        <v>528</v>
      </c>
      <c r="C58" s="42" t="s">
        <v>381</v>
      </c>
      <c r="D58" s="42" t="s">
        <v>179</v>
      </c>
      <c r="E58" s="42" t="s">
        <v>380</v>
      </c>
    </row>
    <row r="59" spans="1:7" x14ac:dyDescent="0.25">
      <c r="A59" s="2" t="s">
        <v>10</v>
      </c>
      <c r="B59" s="42" t="s">
        <v>180</v>
      </c>
      <c r="C59" s="42" t="s">
        <v>379</v>
      </c>
      <c r="D59" s="42" t="s">
        <v>533</v>
      </c>
      <c r="E59" s="42" t="s">
        <v>529</v>
      </c>
    </row>
    <row r="60" spans="1:7" x14ac:dyDescent="0.25">
      <c r="A60" s="2" t="s">
        <v>59</v>
      </c>
      <c r="B60" s="42" t="s">
        <v>181</v>
      </c>
      <c r="C60" s="42" t="s">
        <v>530</v>
      </c>
      <c r="D60" s="42" t="s">
        <v>531</v>
      </c>
      <c r="E60" s="42" t="s">
        <v>532</v>
      </c>
    </row>
    <row r="63" spans="1:7" x14ac:dyDescent="0.25">
      <c r="B63" s="57"/>
      <c r="C63" s="6"/>
    </row>
    <row r="65" spans="1:6" x14ac:dyDescent="0.25">
      <c r="A65" s="11" t="s">
        <v>70</v>
      </c>
    </row>
    <row r="66" spans="1:6" x14ac:dyDescent="0.25">
      <c r="A66" s="2" t="s">
        <v>73</v>
      </c>
      <c r="B66" s="2" t="s">
        <v>7</v>
      </c>
    </row>
    <row r="67" spans="1:6" x14ac:dyDescent="0.25">
      <c r="A67" s="42" t="s">
        <v>533</v>
      </c>
      <c r="B67" s="42" t="s">
        <v>534</v>
      </c>
      <c r="F67"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8"/>
  <sheetViews>
    <sheetView topLeftCell="E70" workbookViewId="0">
      <selection activeCell="G96" sqref="G96"/>
    </sheetView>
  </sheetViews>
  <sheetFormatPr defaultColWidth="9.140625" defaultRowHeight="15" x14ac:dyDescent="0.25"/>
  <cols>
    <col min="1" max="1" width="14.42578125" customWidth="1"/>
    <col min="2" max="2" width="52" customWidth="1"/>
    <col min="3" max="4" width="20.42578125" customWidth="1"/>
    <col min="5" max="5" width="22.5703125" customWidth="1"/>
    <col min="6" max="6" width="50.7109375" customWidth="1"/>
    <col min="7" max="8" width="20.7109375" customWidth="1"/>
    <col min="9" max="9" width="30.42578125" customWidth="1"/>
    <col min="10" max="10" width="20.7109375" customWidth="1"/>
    <col min="11" max="11" width="27.42578125" customWidth="1"/>
    <col min="12" max="12" width="27.28515625" customWidth="1"/>
    <col min="13" max="13" width="38.5703125" customWidth="1"/>
    <col min="14" max="14" width="23.85546875" customWidth="1"/>
    <col min="15" max="15" width="20.5703125" customWidth="1"/>
    <col min="16" max="16" width="22.5703125" customWidth="1"/>
    <col min="17" max="17" width="47.7109375" customWidth="1"/>
    <col min="18" max="18" width="20.7109375" customWidth="1"/>
    <col min="19" max="19" width="18.28515625" customWidth="1"/>
  </cols>
  <sheetData>
    <row r="1" spans="1:19" x14ac:dyDescent="0.25">
      <c r="A1" s="2" t="s">
        <v>80</v>
      </c>
    </row>
    <row r="4" spans="1:19" x14ac:dyDescent="0.25">
      <c r="A4" s="2" t="s">
        <v>4</v>
      </c>
      <c r="B4" s="2" t="s">
        <v>74</v>
      </c>
      <c r="C4" s="2" t="s">
        <v>75</v>
      </c>
      <c r="D4" s="2" t="s">
        <v>398</v>
      </c>
      <c r="E4" s="2" t="s">
        <v>76</v>
      </c>
      <c r="F4" s="2" t="s">
        <v>399</v>
      </c>
      <c r="G4" s="88" t="s">
        <v>400</v>
      </c>
      <c r="H4" s="88"/>
      <c r="I4" s="88"/>
      <c r="J4" s="88"/>
      <c r="K4" s="12" t="s">
        <v>401</v>
      </c>
      <c r="L4" s="2" t="s">
        <v>45</v>
      </c>
      <c r="M4" s="88" t="s">
        <v>402</v>
      </c>
      <c r="N4" s="88"/>
      <c r="O4" s="88"/>
      <c r="P4" s="88"/>
      <c r="Q4" s="2" t="s">
        <v>3</v>
      </c>
      <c r="R4" s="2" t="s">
        <v>77</v>
      </c>
      <c r="S4" s="2" t="s">
        <v>578</v>
      </c>
    </row>
    <row r="5" spans="1:19" x14ac:dyDescent="0.25">
      <c r="A5" s="2" t="s">
        <v>79</v>
      </c>
      <c r="B5" s="2"/>
      <c r="C5" s="2"/>
      <c r="D5" s="2" t="str">
        <f>IF(ISTEXT(F6),"(NB! Velg tiltakskategori under)","")</f>
        <v>(NB! Velg tiltakskategori under)</v>
      </c>
      <c r="E5" s="2" t="s">
        <v>403</v>
      </c>
      <c r="F5" s="2" t="s">
        <v>403</v>
      </c>
      <c r="G5" s="88" t="s">
        <v>404</v>
      </c>
      <c r="H5" s="88"/>
      <c r="I5" s="88"/>
      <c r="J5" s="88"/>
      <c r="K5" s="2" t="s">
        <v>405</v>
      </c>
      <c r="L5" s="2" t="s">
        <v>403</v>
      </c>
      <c r="M5" s="40" t="s">
        <v>406</v>
      </c>
      <c r="N5" s="2" t="s">
        <v>407</v>
      </c>
      <c r="O5" s="2" t="s">
        <v>408</v>
      </c>
      <c r="P5" s="2" t="s">
        <v>409</v>
      </c>
    </row>
    <row r="6" spans="1:19" s="77" customFormat="1" ht="165" x14ac:dyDescent="0.25">
      <c r="A6" s="79" t="s">
        <v>14</v>
      </c>
      <c r="B6" s="80" t="s">
        <v>372</v>
      </c>
      <c r="C6" s="80" t="s">
        <v>186</v>
      </c>
      <c r="D6" s="80" t="s">
        <v>458</v>
      </c>
      <c r="E6" s="80">
        <v>1</v>
      </c>
      <c r="F6" s="80" t="s">
        <v>397</v>
      </c>
      <c r="G6" s="81" t="s">
        <v>540</v>
      </c>
      <c r="H6" s="81" t="s">
        <v>541</v>
      </c>
      <c r="I6" s="81" t="s">
        <v>542</v>
      </c>
      <c r="J6" s="81" t="s">
        <v>543</v>
      </c>
      <c r="K6" s="80" t="s">
        <v>498</v>
      </c>
      <c r="L6" s="80" t="s">
        <v>383</v>
      </c>
      <c r="M6" s="80" t="s">
        <v>189</v>
      </c>
      <c r="N6" s="80" t="s">
        <v>539</v>
      </c>
      <c r="O6" s="80" t="s">
        <v>539</v>
      </c>
      <c r="P6" s="80"/>
      <c r="Q6" s="80" t="s">
        <v>544</v>
      </c>
      <c r="R6" s="82">
        <v>2400000</v>
      </c>
      <c r="S6" s="80" t="s">
        <v>497</v>
      </c>
    </row>
    <row r="7" spans="1:19" s="77" customFormat="1" ht="315" x14ac:dyDescent="0.25">
      <c r="A7" s="79" t="s">
        <v>16</v>
      </c>
      <c r="B7" s="80" t="s">
        <v>373</v>
      </c>
      <c r="C7" s="80" t="s">
        <v>186</v>
      </c>
      <c r="D7" s="80" t="s">
        <v>373</v>
      </c>
      <c r="E7" s="80" t="s">
        <v>537</v>
      </c>
      <c r="F7" s="80" t="s">
        <v>614</v>
      </c>
      <c r="G7" s="81" t="s">
        <v>579</v>
      </c>
      <c r="H7" s="81" t="s">
        <v>545</v>
      </c>
      <c r="I7" s="81" t="s">
        <v>546</v>
      </c>
      <c r="J7" s="81" t="s">
        <v>547</v>
      </c>
      <c r="K7" s="80" t="s">
        <v>497</v>
      </c>
      <c r="L7" s="80" t="s">
        <v>386</v>
      </c>
      <c r="M7" s="80" t="s">
        <v>189</v>
      </c>
      <c r="N7" s="80" t="s">
        <v>539</v>
      </c>
      <c r="O7" s="80" t="s">
        <v>539</v>
      </c>
      <c r="P7" s="80"/>
      <c r="Q7" s="80" t="s">
        <v>548</v>
      </c>
      <c r="R7" s="82">
        <v>17400000</v>
      </c>
      <c r="S7" s="80" t="s">
        <v>495</v>
      </c>
    </row>
    <row r="8" spans="1:19" s="77" customFormat="1" ht="120" x14ac:dyDescent="0.25">
      <c r="A8" s="79" t="s">
        <v>280</v>
      </c>
      <c r="B8" s="80" t="s">
        <v>387</v>
      </c>
      <c r="C8" s="80" t="s">
        <v>186</v>
      </c>
      <c r="D8" s="80" t="s">
        <v>434</v>
      </c>
      <c r="E8" s="80" t="s">
        <v>549</v>
      </c>
      <c r="F8" s="80" t="s">
        <v>616</v>
      </c>
      <c r="G8" s="81" t="s">
        <v>550</v>
      </c>
      <c r="H8" s="81" t="s">
        <v>551</v>
      </c>
      <c r="I8" s="81" t="s">
        <v>552</v>
      </c>
      <c r="J8" s="81"/>
      <c r="K8" s="80" t="s">
        <v>497</v>
      </c>
      <c r="L8" s="80" t="s">
        <v>389</v>
      </c>
      <c r="M8" s="80" t="s">
        <v>189</v>
      </c>
      <c r="N8" s="80" t="s">
        <v>539</v>
      </c>
      <c r="O8" s="80" t="s">
        <v>539</v>
      </c>
      <c r="P8" s="80"/>
      <c r="Q8" s="80" t="s">
        <v>553</v>
      </c>
      <c r="R8" s="82" t="s">
        <v>618</v>
      </c>
      <c r="S8" s="80" t="s">
        <v>495</v>
      </c>
    </row>
    <row r="9" spans="1:19" s="77" customFormat="1" ht="60" x14ac:dyDescent="0.25">
      <c r="A9" s="79" t="s">
        <v>281</v>
      </c>
      <c r="B9" s="80" t="s">
        <v>393</v>
      </c>
      <c r="C9" s="80" t="s">
        <v>370</v>
      </c>
      <c r="D9" s="80" t="s">
        <v>466</v>
      </c>
      <c r="E9" s="80" t="s">
        <v>554</v>
      </c>
      <c r="F9" s="80" t="s">
        <v>555</v>
      </c>
      <c r="G9" s="81" t="s">
        <v>556</v>
      </c>
      <c r="H9" s="81" t="s">
        <v>557</v>
      </c>
      <c r="I9" s="81" t="s">
        <v>558</v>
      </c>
      <c r="J9" s="81"/>
      <c r="K9" s="80" t="s">
        <v>497</v>
      </c>
      <c r="L9" s="80" t="s">
        <v>394</v>
      </c>
      <c r="M9" s="80" t="s">
        <v>189</v>
      </c>
      <c r="N9" s="80" t="s">
        <v>539</v>
      </c>
      <c r="O9" s="80" t="s">
        <v>539</v>
      </c>
      <c r="P9" s="80"/>
      <c r="Q9" s="80" t="s">
        <v>559</v>
      </c>
      <c r="R9" s="82">
        <v>1800000</v>
      </c>
      <c r="S9" s="80" t="s">
        <v>497</v>
      </c>
    </row>
    <row r="10" spans="1:19" s="77" customFormat="1" ht="90" x14ac:dyDescent="0.25">
      <c r="A10" s="79" t="s">
        <v>282</v>
      </c>
      <c r="B10" s="80" t="s">
        <v>395</v>
      </c>
      <c r="C10" s="80" t="s">
        <v>370</v>
      </c>
      <c r="D10" s="80" t="s">
        <v>491</v>
      </c>
      <c r="E10" s="80" t="s">
        <v>554</v>
      </c>
      <c r="F10" s="80" t="s">
        <v>396</v>
      </c>
      <c r="G10" s="81"/>
      <c r="H10" s="81"/>
      <c r="I10" s="81"/>
      <c r="J10" s="81"/>
      <c r="K10" s="80" t="s">
        <v>495</v>
      </c>
      <c r="L10" s="80"/>
      <c r="M10" s="80"/>
      <c r="N10" s="80"/>
      <c r="O10" s="80"/>
      <c r="P10" s="80"/>
      <c r="Q10" s="87" t="s">
        <v>623</v>
      </c>
      <c r="R10" s="80" t="s">
        <v>617</v>
      </c>
      <c r="S10" s="80"/>
    </row>
    <row r="11" spans="1:19" x14ac:dyDescent="0.25">
      <c r="A11" s="2"/>
    </row>
    <row r="12" spans="1:19" x14ac:dyDescent="0.25">
      <c r="A12" s="2" t="s">
        <v>78</v>
      </c>
    </row>
    <row r="13" spans="1:19" x14ac:dyDescent="0.25">
      <c r="A13" s="2" t="s">
        <v>283</v>
      </c>
      <c r="B13" s="42" t="s">
        <v>191</v>
      </c>
      <c r="C13" s="42" t="s">
        <v>186</v>
      </c>
      <c r="D13" s="43"/>
      <c r="E13" s="56" t="s">
        <v>537</v>
      </c>
      <c r="F13" s="42" t="s">
        <v>187</v>
      </c>
      <c r="G13" s="42" t="s">
        <v>188</v>
      </c>
      <c r="H13" s="43"/>
      <c r="I13" s="43"/>
      <c r="J13" s="43"/>
      <c r="K13" s="43"/>
      <c r="L13" s="41"/>
      <c r="M13" s="42" t="s">
        <v>189</v>
      </c>
      <c r="N13" s="41"/>
      <c r="O13" s="41"/>
      <c r="P13" s="41"/>
      <c r="Q13" s="41" t="s">
        <v>190</v>
      </c>
      <c r="R13" s="42">
        <v>20000</v>
      </c>
    </row>
    <row r="14" spans="1:19" x14ac:dyDescent="0.25">
      <c r="A14" s="2" t="s">
        <v>284</v>
      </c>
      <c r="B14" s="42" t="s">
        <v>192</v>
      </c>
      <c r="C14" s="42" t="s">
        <v>186</v>
      </c>
      <c r="D14" s="43"/>
      <c r="E14" s="56">
        <v>1</v>
      </c>
      <c r="F14" s="42" t="s">
        <v>195</v>
      </c>
      <c r="G14" s="42" t="s">
        <v>188</v>
      </c>
      <c r="H14" s="43"/>
      <c r="I14" s="43"/>
      <c r="J14" s="43"/>
      <c r="K14" s="43"/>
      <c r="L14" s="41"/>
      <c r="M14" s="42" t="s">
        <v>189</v>
      </c>
      <c r="N14" s="41"/>
      <c r="O14" s="41"/>
      <c r="P14" s="41"/>
      <c r="Q14" s="41"/>
      <c r="R14" s="42">
        <v>15000</v>
      </c>
    </row>
    <row r="15" spans="1:19" x14ac:dyDescent="0.25">
      <c r="A15" s="2" t="s">
        <v>285</v>
      </c>
      <c r="B15" s="42" t="s">
        <v>193</v>
      </c>
      <c r="C15" s="42" t="s">
        <v>186</v>
      </c>
      <c r="D15" s="43"/>
      <c r="E15" s="56" t="s">
        <v>537</v>
      </c>
      <c r="F15" s="42" t="s">
        <v>196</v>
      </c>
      <c r="G15" s="42" t="s">
        <v>198</v>
      </c>
      <c r="H15" s="43"/>
      <c r="I15" s="43"/>
      <c r="J15" s="43"/>
      <c r="K15" s="43"/>
      <c r="L15" s="41"/>
      <c r="M15" s="42" t="s">
        <v>189</v>
      </c>
      <c r="N15" s="41"/>
      <c r="O15" s="41"/>
      <c r="P15" s="41"/>
      <c r="Q15" s="41"/>
      <c r="R15" s="42">
        <v>50000</v>
      </c>
    </row>
    <row r="16" spans="1:19" x14ac:dyDescent="0.25">
      <c r="A16" s="2" t="s">
        <v>286</v>
      </c>
      <c r="B16" s="42" t="s">
        <v>194</v>
      </c>
      <c r="C16" s="42" t="s">
        <v>186</v>
      </c>
      <c r="D16" s="43"/>
      <c r="E16" s="56">
        <v>1</v>
      </c>
      <c r="F16" s="42" t="s">
        <v>197</v>
      </c>
      <c r="G16" s="42" t="s">
        <v>198</v>
      </c>
      <c r="H16" s="43"/>
      <c r="I16" s="43"/>
      <c r="J16" s="43"/>
      <c r="K16" s="43"/>
      <c r="L16" s="41"/>
      <c r="M16" s="42" t="s">
        <v>189</v>
      </c>
      <c r="N16" s="41"/>
      <c r="O16" s="41"/>
      <c r="P16" s="41"/>
      <c r="Q16" s="41"/>
      <c r="R16" s="42">
        <v>20000</v>
      </c>
    </row>
    <row r="17" spans="1:18" x14ac:dyDescent="0.25">
      <c r="A17" s="2" t="s">
        <v>287</v>
      </c>
      <c r="B17" s="42" t="s">
        <v>199</v>
      </c>
      <c r="C17" s="42" t="s">
        <v>186</v>
      </c>
      <c r="D17" s="43"/>
      <c r="E17" s="56" t="s">
        <v>537</v>
      </c>
      <c r="F17" s="42" t="s">
        <v>200</v>
      </c>
      <c r="G17" s="42" t="s">
        <v>198</v>
      </c>
      <c r="H17" s="43"/>
      <c r="I17" s="43"/>
      <c r="J17" s="43"/>
      <c r="K17" s="43"/>
      <c r="L17" s="41"/>
      <c r="M17" s="42" t="s">
        <v>189</v>
      </c>
      <c r="N17" s="41"/>
      <c r="O17" s="41"/>
      <c r="P17" s="41"/>
      <c r="Q17" s="41" t="s">
        <v>201</v>
      </c>
      <c r="R17" s="42">
        <v>10000</v>
      </c>
    </row>
    <row r="18" spans="1:18" x14ac:dyDescent="0.25">
      <c r="A18" s="2" t="s">
        <v>288</v>
      </c>
      <c r="B18" s="42" t="s">
        <v>202</v>
      </c>
      <c r="C18" s="42" t="s">
        <v>186</v>
      </c>
      <c r="D18" s="43"/>
      <c r="E18" s="56" t="s">
        <v>537</v>
      </c>
      <c r="F18" s="42" t="s">
        <v>206</v>
      </c>
      <c r="G18" s="42" t="s">
        <v>198</v>
      </c>
      <c r="H18" s="43"/>
      <c r="I18" s="43"/>
      <c r="J18" s="43"/>
      <c r="K18" s="43"/>
      <c r="L18" s="41"/>
      <c r="M18" s="42" t="s">
        <v>189</v>
      </c>
      <c r="N18" s="41"/>
      <c r="O18" s="41"/>
      <c r="P18" s="41"/>
      <c r="Q18" s="41">
        <v>2016</v>
      </c>
      <c r="R18" s="42">
        <v>10000</v>
      </c>
    </row>
    <row r="19" spans="1:18" x14ac:dyDescent="0.25">
      <c r="A19" s="2" t="s">
        <v>289</v>
      </c>
      <c r="B19" s="42" t="s">
        <v>203</v>
      </c>
      <c r="C19" s="42" t="s">
        <v>186</v>
      </c>
      <c r="D19" s="43"/>
      <c r="E19" s="56" t="s">
        <v>537</v>
      </c>
      <c r="F19" s="42" t="s">
        <v>207</v>
      </c>
      <c r="G19" s="42" t="s">
        <v>198</v>
      </c>
      <c r="H19" s="43"/>
      <c r="I19" s="43"/>
      <c r="J19" s="43"/>
      <c r="K19" s="43"/>
      <c r="L19" s="41"/>
      <c r="M19" s="42" t="s">
        <v>189</v>
      </c>
      <c r="N19" s="41"/>
      <c r="O19" s="41"/>
      <c r="P19" s="41"/>
      <c r="Q19" s="41">
        <v>2017</v>
      </c>
      <c r="R19" s="42">
        <v>100000</v>
      </c>
    </row>
    <row r="20" spans="1:18" x14ac:dyDescent="0.25">
      <c r="A20" s="2" t="s">
        <v>290</v>
      </c>
      <c r="B20" s="42" t="s">
        <v>203</v>
      </c>
      <c r="C20" s="42" t="s">
        <v>186</v>
      </c>
      <c r="D20" s="43"/>
      <c r="E20" s="56" t="s">
        <v>538</v>
      </c>
      <c r="F20" s="42" t="s">
        <v>208</v>
      </c>
      <c r="G20" s="42" t="s">
        <v>198</v>
      </c>
      <c r="H20" s="43"/>
      <c r="I20" s="43"/>
      <c r="J20" s="43"/>
      <c r="K20" s="43"/>
      <c r="L20" s="41"/>
      <c r="M20" s="42" t="s">
        <v>189</v>
      </c>
      <c r="N20" s="41"/>
      <c r="O20" s="41"/>
      <c r="P20" s="41"/>
      <c r="Q20" s="41">
        <v>2017</v>
      </c>
      <c r="R20" s="42">
        <v>50000</v>
      </c>
    </row>
    <row r="21" spans="1:18" x14ac:dyDescent="0.25">
      <c r="A21" s="2" t="s">
        <v>291</v>
      </c>
      <c r="B21" s="42" t="s">
        <v>204</v>
      </c>
      <c r="C21" s="42" t="s">
        <v>186</v>
      </c>
      <c r="D21" s="43"/>
      <c r="E21" s="56" t="s">
        <v>537</v>
      </c>
      <c r="F21" s="42" t="s">
        <v>209</v>
      </c>
      <c r="G21" s="42" t="s">
        <v>198</v>
      </c>
      <c r="H21" s="43"/>
      <c r="I21" s="43"/>
      <c r="J21" s="43"/>
      <c r="K21" s="43"/>
      <c r="L21" s="41"/>
      <c r="M21" s="42" t="s">
        <v>189</v>
      </c>
      <c r="N21" s="41"/>
      <c r="O21" s="41"/>
      <c r="P21" s="41"/>
      <c r="Q21" s="41">
        <v>2018</v>
      </c>
      <c r="R21" s="42">
        <v>250000</v>
      </c>
    </row>
    <row r="22" spans="1:18" x14ac:dyDescent="0.25">
      <c r="A22" s="2" t="s">
        <v>292</v>
      </c>
      <c r="B22" s="42" t="s">
        <v>205</v>
      </c>
      <c r="C22" s="42" t="s">
        <v>186</v>
      </c>
      <c r="D22" s="43"/>
      <c r="E22" s="56" t="s">
        <v>538</v>
      </c>
      <c r="F22" s="42" t="s">
        <v>210</v>
      </c>
      <c r="G22" s="42" t="s">
        <v>198</v>
      </c>
      <c r="H22" s="43"/>
      <c r="I22" s="43"/>
      <c r="J22" s="43"/>
      <c r="K22" s="43"/>
      <c r="L22" s="41"/>
      <c r="M22" s="42" t="s">
        <v>189</v>
      </c>
      <c r="N22" s="41"/>
      <c r="O22" s="41"/>
      <c r="P22" s="41"/>
      <c r="Q22" s="41">
        <v>2018</v>
      </c>
      <c r="R22" s="42">
        <v>40000</v>
      </c>
    </row>
    <row r="23" spans="1:18" x14ac:dyDescent="0.25">
      <c r="A23" s="2" t="s">
        <v>293</v>
      </c>
      <c r="B23" s="42" t="s">
        <v>211</v>
      </c>
      <c r="C23" s="42" t="s">
        <v>186</v>
      </c>
      <c r="D23" s="43"/>
      <c r="E23" s="56" t="s">
        <v>538</v>
      </c>
      <c r="F23" s="42" t="s">
        <v>212</v>
      </c>
      <c r="G23" s="42" t="s">
        <v>198</v>
      </c>
      <c r="H23" s="43"/>
      <c r="I23" s="43"/>
      <c r="J23" s="43"/>
      <c r="K23" s="43"/>
      <c r="L23" s="41"/>
      <c r="M23" s="42" t="s">
        <v>189</v>
      </c>
      <c r="N23" s="41"/>
      <c r="O23" s="41"/>
      <c r="P23" s="41"/>
      <c r="Q23" s="41" t="s">
        <v>213</v>
      </c>
      <c r="R23" s="42">
        <v>20000</v>
      </c>
    </row>
    <row r="24" spans="1:18" x14ac:dyDescent="0.25">
      <c r="A24" s="2" t="s">
        <v>294</v>
      </c>
      <c r="B24" s="42" t="s">
        <v>214</v>
      </c>
      <c r="C24" s="42" t="s">
        <v>186</v>
      </c>
      <c r="D24" s="43"/>
      <c r="E24" s="56" t="s">
        <v>538</v>
      </c>
      <c r="F24" s="42" t="s">
        <v>219</v>
      </c>
      <c r="G24" s="42" t="s">
        <v>198</v>
      </c>
      <c r="H24" s="43"/>
      <c r="I24" s="43"/>
      <c r="J24" s="43"/>
      <c r="K24" s="43"/>
      <c r="L24" s="41"/>
      <c r="M24" s="42" t="s">
        <v>189</v>
      </c>
      <c r="N24" s="41"/>
      <c r="O24" s="41"/>
      <c r="P24" s="41"/>
      <c r="Q24" s="41">
        <v>2015</v>
      </c>
      <c r="R24" s="42">
        <v>25000</v>
      </c>
    </row>
    <row r="25" spans="1:18" x14ac:dyDescent="0.25">
      <c r="A25" s="2" t="s">
        <v>295</v>
      </c>
      <c r="B25" s="42" t="s">
        <v>215</v>
      </c>
      <c r="C25" s="42" t="s">
        <v>186</v>
      </c>
      <c r="D25" s="43"/>
      <c r="E25" s="56" t="s">
        <v>538</v>
      </c>
      <c r="F25" s="42" t="s">
        <v>220</v>
      </c>
      <c r="G25" s="42" t="s">
        <v>198</v>
      </c>
      <c r="H25" s="43"/>
      <c r="I25" s="43"/>
      <c r="J25" s="43"/>
      <c r="K25" s="43"/>
      <c r="L25" s="41"/>
      <c r="M25" s="42" t="s">
        <v>189</v>
      </c>
      <c r="N25" s="41"/>
      <c r="O25" s="41"/>
      <c r="P25" s="41"/>
      <c r="Q25" s="41">
        <v>2016</v>
      </c>
      <c r="R25" s="42">
        <v>20000</v>
      </c>
    </row>
    <row r="26" spans="1:18" x14ac:dyDescent="0.25">
      <c r="A26" s="2" t="s">
        <v>296</v>
      </c>
      <c r="B26" s="42" t="s">
        <v>216</v>
      </c>
      <c r="C26" s="42" t="s">
        <v>186</v>
      </c>
      <c r="D26" s="43"/>
      <c r="E26" s="56" t="s">
        <v>537</v>
      </c>
      <c r="F26" s="42" t="s">
        <v>207</v>
      </c>
      <c r="G26" s="42" t="s">
        <v>198</v>
      </c>
      <c r="H26" s="43"/>
      <c r="I26" s="43"/>
      <c r="J26" s="43"/>
      <c r="K26" s="43"/>
      <c r="L26" s="41"/>
      <c r="M26" s="42" t="s">
        <v>189</v>
      </c>
      <c r="N26" s="41"/>
      <c r="O26" s="41"/>
      <c r="P26" s="41"/>
      <c r="Q26" s="41">
        <v>2017</v>
      </c>
      <c r="R26" s="42">
        <v>50000</v>
      </c>
    </row>
    <row r="27" spans="1:18" x14ac:dyDescent="0.25">
      <c r="A27" s="2" t="s">
        <v>297</v>
      </c>
      <c r="B27" s="42" t="s">
        <v>216</v>
      </c>
      <c r="C27" s="42" t="s">
        <v>186</v>
      </c>
      <c r="D27" s="43"/>
      <c r="E27" s="56" t="s">
        <v>538</v>
      </c>
      <c r="F27" s="42" t="s">
        <v>221</v>
      </c>
      <c r="G27" s="42" t="s">
        <v>198</v>
      </c>
      <c r="H27" s="43"/>
      <c r="I27" s="43"/>
      <c r="J27" s="43"/>
      <c r="K27" s="43"/>
      <c r="L27" s="41"/>
      <c r="M27" s="42" t="s">
        <v>189</v>
      </c>
      <c r="N27" s="41"/>
      <c r="O27" s="41"/>
      <c r="P27" s="41"/>
      <c r="Q27" s="41">
        <v>2017</v>
      </c>
      <c r="R27" s="42">
        <v>30000</v>
      </c>
    </row>
    <row r="28" spans="1:18" x14ac:dyDescent="0.25">
      <c r="A28" s="2" t="s">
        <v>298</v>
      </c>
      <c r="B28" s="42" t="s">
        <v>217</v>
      </c>
      <c r="C28" s="42" t="s">
        <v>186</v>
      </c>
      <c r="D28" s="43"/>
      <c r="E28" s="56" t="s">
        <v>537</v>
      </c>
      <c r="F28" s="42" t="s">
        <v>222</v>
      </c>
      <c r="G28" s="42" t="s">
        <v>198</v>
      </c>
      <c r="H28" s="43"/>
      <c r="I28" s="43"/>
      <c r="J28" s="43"/>
      <c r="K28" s="43"/>
      <c r="L28" s="41"/>
      <c r="M28" s="42" t="s">
        <v>189</v>
      </c>
      <c r="N28" s="41"/>
      <c r="O28" s="41"/>
      <c r="P28" s="41"/>
      <c r="Q28" s="41">
        <v>2018</v>
      </c>
      <c r="R28" s="42">
        <v>150000</v>
      </c>
    </row>
    <row r="29" spans="1:18" x14ac:dyDescent="0.25">
      <c r="A29" s="2" t="s">
        <v>299</v>
      </c>
      <c r="B29" s="42" t="s">
        <v>218</v>
      </c>
      <c r="C29" s="42" t="s">
        <v>186</v>
      </c>
      <c r="D29" s="43"/>
      <c r="E29" s="56" t="s">
        <v>538</v>
      </c>
      <c r="F29" s="42" t="s">
        <v>223</v>
      </c>
      <c r="G29" s="42" t="s">
        <v>198</v>
      </c>
      <c r="H29" s="43"/>
      <c r="I29" s="43"/>
      <c r="J29" s="43"/>
      <c r="K29" s="43"/>
      <c r="L29" s="41"/>
      <c r="M29" s="42" t="s">
        <v>189</v>
      </c>
      <c r="N29" s="41"/>
      <c r="O29" s="41"/>
      <c r="P29" s="41"/>
      <c r="Q29" s="41">
        <v>2018</v>
      </c>
      <c r="R29" s="42">
        <v>50000</v>
      </c>
    </row>
    <row r="30" spans="1:18" x14ac:dyDescent="0.25">
      <c r="A30" s="2" t="s">
        <v>300</v>
      </c>
      <c r="B30" s="42" t="s">
        <v>224</v>
      </c>
      <c r="C30" s="42" t="s">
        <v>186</v>
      </c>
      <c r="D30" s="43"/>
      <c r="E30" s="56" t="s">
        <v>537</v>
      </c>
      <c r="F30" s="42" t="s">
        <v>226</v>
      </c>
      <c r="G30" s="42" t="s">
        <v>198</v>
      </c>
      <c r="H30" s="43"/>
      <c r="I30" s="43"/>
      <c r="J30" s="43"/>
      <c r="K30" s="43"/>
      <c r="L30" s="41"/>
      <c r="M30" s="42" t="s">
        <v>189</v>
      </c>
      <c r="N30" s="41"/>
      <c r="O30" s="41"/>
      <c r="P30" s="41"/>
      <c r="Q30" s="41">
        <v>2014</v>
      </c>
      <c r="R30" s="42">
        <v>500000</v>
      </c>
    </row>
    <row r="31" spans="1:18" x14ac:dyDescent="0.25">
      <c r="A31" s="2" t="s">
        <v>301</v>
      </c>
      <c r="B31" s="42" t="s">
        <v>225</v>
      </c>
      <c r="C31" s="42" t="s">
        <v>186</v>
      </c>
      <c r="D31" s="43"/>
      <c r="E31" s="56" t="s">
        <v>537</v>
      </c>
      <c r="F31" s="42" t="s">
        <v>227</v>
      </c>
      <c r="G31" s="42" t="s">
        <v>198</v>
      </c>
      <c r="H31" s="43"/>
      <c r="I31" s="43"/>
      <c r="J31" s="43"/>
      <c r="K31" s="43"/>
      <c r="L31" s="41"/>
      <c r="M31" s="42" t="s">
        <v>189</v>
      </c>
      <c r="N31" s="41"/>
      <c r="O31" s="41"/>
      <c r="P31" s="41"/>
      <c r="Q31" s="41">
        <v>2015</v>
      </c>
      <c r="R31" s="42">
        <v>350000</v>
      </c>
    </row>
    <row r="32" spans="1:18" x14ac:dyDescent="0.25">
      <c r="A32" s="2" t="s">
        <v>302</v>
      </c>
      <c r="B32" s="42" t="s">
        <v>185</v>
      </c>
      <c r="C32" s="42" t="s">
        <v>186</v>
      </c>
      <c r="D32" s="43"/>
      <c r="E32" s="56" t="s">
        <v>537</v>
      </c>
      <c r="F32" s="42" t="s">
        <v>228</v>
      </c>
      <c r="G32" s="42" t="s">
        <v>198</v>
      </c>
      <c r="H32" s="43"/>
      <c r="I32" s="43"/>
      <c r="J32" s="43"/>
      <c r="K32" s="43"/>
      <c r="L32" s="41"/>
      <c r="M32" s="42" t="s">
        <v>189</v>
      </c>
      <c r="N32" s="41"/>
      <c r="O32" s="41"/>
      <c r="P32" s="41"/>
      <c r="Q32" s="41">
        <v>2017</v>
      </c>
      <c r="R32" s="42">
        <v>100000</v>
      </c>
    </row>
    <row r="33" spans="1:18" x14ac:dyDescent="0.25">
      <c r="A33" s="2" t="s">
        <v>303</v>
      </c>
      <c r="B33" s="42" t="s">
        <v>229</v>
      </c>
      <c r="C33" s="42" t="s">
        <v>186</v>
      </c>
      <c r="D33" s="43"/>
      <c r="E33" s="56" t="s">
        <v>538</v>
      </c>
      <c r="F33" s="42" t="s">
        <v>254</v>
      </c>
      <c r="G33" s="42" t="s">
        <v>188</v>
      </c>
      <c r="H33" s="43"/>
      <c r="I33" s="43"/>
      <c r="J33" s="43"/>
      <c r="K33" s="43"/>
      <c r="L33" s="41"/>
      <c r="M33" s="42" t="s">
        <v>189</v>
      </c>
      <c r="N33" s="41"/>
      <c r="O33" s="41"/>
      <c r="P33" s="41"/>
      <c r="Q33" s="41">
        <v>2015</v>
      </c>
      <c r="R33" s="42">
        <v>20000</v>
      </c>
    </row>
    <row r="34" spans="1:18" x14ac:dyDescent="0.25">
      <c r="A34" s="2" t="s">
        <v>304</v>
      </c>
      <c r="B34" s="42" t="s">
        <v>230</v>
      </c>
      <c r="C34" s="42" t="s">
        <v>186</v>
      </c>
      <c r="D34" s="43"/>
      <c r="E34" s="56" t="s">
        <v>538</v>
      </c>
      <c r="F34" s="42" t="s">
        <v>255</v>
      </c>
      <c r="G34" s="42" t="s">
        <v>198</v>
      </c>
      <c r="H34" s="43"/>
      <c r="I34" s="43"/>
      <c r="J34" s="43"/>
      <c r="K34" s="43"/>
      <c r="L34" s="41"/>
      <c r="M34" s="42" t="s">
        <v>189</v>
      </c>
      <c r="N34" s="41"/>
      <c r="O34" s="41"/>
      <c r="P34" s="41"/>
      <c r="Q34" s="41">
        <v>2016</v>
      </c>
      <c r="R34" s="42">
        <v>15000</v>
      </c>
    </row>
    <row r="35" spans="1:18" x14ac:dyDescent="0.25">
      <c r="A35" s="2" t="s">
        <v>305</v>
      </c>
      <c r="B35" s="42" t="s">
        <v>231</v>
      </c>
      <c r="C35" s="42" t="s">
        <v>186</v>
      </c>
      <c r="D35" s="43"/>
      <c r="E35" s="56" t="s">
        <v>537</v>
      </c>
      <c r="F35" s="42" t="s">
        <v>256</v>
      </c>
      <c r="G35" s="42" t="s">
        <v>198</v>
      </c>
      <c r="H35" s="43"/>
      <c r="I35" s="43"/>
      <c r="J35" s="43"/>
      <c r="K35" s="43"/>
      <c r="L35" s="41"/>
      <c r="M35" s="42" t="s">
        <v>189</v>
      </c>
      <c r="N35" s="41"/>
      <c r="O35" s="41"/>
      <c r="P35" s="41"/>
      <c r="Q35" s="41">
        <v>2018</v>
      </c>
      <c r="R35" s="42">
        <v>5000</v>
      </c>
    </row>
    <row r="36" spans="1:18" x14ac:dyDescent="0.25">
      <c r="A36" s="2" t="s">
        <v>306</v>
      </c>
      <c r="B36" s="42" t="s">
        <v>232</v>
      </c>
      <c r="C36" s="42" t="s">
        <v>186</v>
      </c>
      <c r="D36" s="43"/>
      <c r="E36" s="56" t="s">
        <v>538</v>
      </c>
      <c r="F36" s="42" t="s">
        <v>257</v>
      </c>
      <c r="G36" s="42" t="s">
        <v>198</v>
      </c>
      <c r="H36" s="43"/>
      <c r="I36" s="43"/>
      <c r="J36" s="43"/>
      <c r="K36" s="43"/>
      <c r="L36" s="41"/>
      <c r="M36" s="42" t="s">
        <v>189</v>
      </c>
      <c r="N36" s="41"/>
      <c r="O36" s="41"/>
      <c r="P36" s="41"/>
      <c r="Q36" s="41">
        <v>2018</v>
      </c>
      <c r="R36" s="42">
        <v>10000</v>
      </c>
    </row>
    <row r="37" spans="1:18" x14ac:dyDescent="0.25">
      <c r="A37" s="2" t="s">
        <v>307</v>
      </c>
      <c r="B37" s="42" t="s">
        <v>233</v>
      </c>
      <c r="C37" s="42" t="s">
        <v>186</v>
      </c>
      <c r="D37" s="43"/>
      <c r="E37" s="56" t="s">
        <v>538</v>
      </c>
      <c r="F37" s="42" t="s">
        <v>258</v>
      </c>
      <c r="G37" s="42" t="s">
        <v>198</v>
      </c>
      <c r="H37" s="43"/>
      <c r="I37" s="43"/>
      <c r="J37" s="43"/>
      <c r="K37" s="43"/>
      <c r="L37" s="41"/>
      <c r="M37" s="42" t="s">
        <v>189</v>
      </c>
      <c r="N37" s="41"/>
      <c r="O37" s="41"/>
      <c r="P37" s="41"/>
      <c r="Q37" s="41">
        <v>2015</v>
      </c>
      <c r="R37" s="42">
        <v>30000</v>
      </c>
    </row>
    <row r="38" spans="1:18" x14ac:dyDescent="0.25">
      <c r="A38" s="2" t="s">
        <v>308</v>
      </c>
      <c r="B38" s="42" t="s">
        <v>234</v>
      </c>
      <c r="C38" s="42" t="s">
        <v>186</v>
      </c>
      <c r="D38" s="43"/>
      <c r="E38" s="56" t="s">
        <v>538</v>
      </c>
      <c r="F38" s="42" t="s">
        <v>259</v>
      </c>
      <c r="G38" s="42" t="s">
        <v>198</v>
      </c>
      <c r="H38" s="43"/>
      <c r="I38" s="43"/>
      <c r="J38" s="43"/>
      <c r="K38" s="43"/>
      <c r="L38" s="41"/>
      <c r="M38" s="42" t="s">
        <v>189</v>
      </c>
      <c r="N38" s="41"/>
      <c r="O38" s="41"/>
      <c r="P38" s="41"/>
      <c r="Q38" s="41">
        <v>2016</v>
      </c>
      <c r="R38" s="42">
        <v>20000</v>
      </c>
    </row>
    <row r="39" spans="1:18" x14ac:dyDescent="0.25">
      <c r="A39" s="2" t="s">
        <v>309</v>
      </c>
      <c r="B39" s="42" t="s">
        <v>234</v>
      </c>
      <c r="C39" s="42" t="s">
        <v>186</v>
      </c>
      <c r="D39" s="43"/>
      <c r="E39" s="56" t="s">
        <v>538</v>
      </c>
      <c r="F39" s="42" t="s">
        <v>260</v>
      </c>
      <c r="G39" s="42" t="s">
        <v>198</v>
      </c>
      <c r="H39" s="43"/>
      <c r="I39" s="43"/>
      <c r="J39" s="43"/>
      <c r="K39" s="43"/>
      <c r="L39" s="41"/>
      <c r="M39" s="42" t="s">
        <v>189</v>
      </c>
      <c r="N39" s="41"/>
      <c r="O39" s="41"/>
      <c r="P39" s="41"/>
      <c r="Q39" s="41">
        <v>2018</v>
      </c>
      <c r="R39" s="42">
        <v>30000</v>
      </c>
    </row>
    <row r="40" spans="1:18" x14ac:dyDescent="0.25">
      <c r="A40" s="2" t="s">
        <v>310</v>
      </c>
      <c r="B40" s="42" t="s">
        <v>235</v>
      </c>
      <c r="C40" s="42" t="s">
        <v>186</v>
      </c>
      <c r="D40" s="43"/>
      <c r="E40" s="56" t="s">
        <v>538</v>
      </c>
      <c r="F40" s="42" t="s">
        <v>261</v>
      </c>
      <c r="G40" s="42" t="s">
        <v>198</v>
      </c>
      <c r="H40" s="43"/>
      <c r="I40" s="43"/>
      <c r="J40" s="43"/>
      <c r="K40" s="43"/>
      <c r="L40" s="41"/>
      <c r="M40" s="42" t="s">
        <v>189</v>
      </c>
      <c r="N40" s="41"/>
      <c r="O40" s="41"/>
      <c r="P40" s="41"/>
      <c r="Q40" s="41">
        <v>2017</v>
      </c>
      <c r="R40" s="42">
        <v>10000</v>
      </c>
    </row>
    <row r="41" spans="1:18" x14ac:dyDescent="0.25">
      <c r="A41" s="2" t="s">
        <v>311</v>
      </c>
      <c r="B41" s="42" t="s">
        <v>236</v>
      </c>
      <c r="C41" s="42" t="s">
        <v>186</v>
      </c>
      <c r="D41" s="43"/>
      <c r="E41" s="56" t="s">
        <v>538</v>
      </c>
      <c r="F41" s="42" t="s">
        <v>262</v>
      </c>
      <c r="G41" s="42" t="s">
        <v>198</v>
      </c>
      <c r="H41" s="43"/>
      <c r="I41" s="43"/>
      <c r="J41" s="43"/>
      <c r="K41" s="43"/>
      <c r="L41" s="41"/>
      <c r="M41" s="42" t="s">
        <v>189</v>
      </c>
      <c r="N41" s="41"/>
      <c r="O41" s="41"/>
      <c r="P41" s="41"/>
      <c r="Q41" s="41">
        <v>2018</v>
      </c>
      <c r="R41" s="42">
        <v>30000</v>
      </c>
    </row>
    <row r="42" spans="1:18" x14ac:dyDescent="0.25">
      <c r="A42" s="2" t="s">
        <v>312</v>
      </c>
      <c r="B42" s="42" t="s">
        <v>237</v>
      </c>
      <c r="C42" s="42" t="s">
        <v>186</v>
      </c>
      <c r="D42" s="43"/>
      <c r="E42" s="56" t="s">
        <v>537</v>
      </c>
      <c r="F42" s="42" t="s">
        <v>263</v>
      </c>
      <c r="G42" s="42" t="s">
        <v>188</v>
      </c>
      <c r="H42" s="43"/>
      <c r="I42" s="43"/>
      <c r="J42" s="43"/>
      <c r="K42" s="43"/>
      <c r="L42" s="41"/>
      <c r="M42" s="42" t="s">
        <v>189</v>
      </c>
      <c r="N42" s="41"/>
      <c r="O42" s="41"/>
      <c r="P42" s="41"/>
      <c r="Q42" s="41">
        <v>2016</v>
      </c>
      <c r="R42" s="42">
        <v>20000</v>
      </c>
    </row>
    <row r="43" spans="1:18" x14ac:dyDescent="0.25">
      <c r="A43" s="2" t="s">
        <v>313</v>
      </c>
      <c r="B43" s="42" t="s">
        <v>238</v>
      </c>
      <c r="C43" s="42" t="s">
        <v>186</v>
      </c>
      <c r="D43" s="43"/>
      <c r="E43" s="56" t="s">
        <v>537</v>
      </c>
      <c r="F43" s="42" t="s">
        <v>264</v>
      </c>
      <c r="G43" s="42" t="s">
        <v>198</v>
      </c>
      <c r="H43" s="43"/>
      <c r="I43" s="43"/>
      <c r="J43" s="43"/>
      <c r="K43" s="43"/>
      <c r="L43" s="41"/>
      <c r="M43" s="42" t="s">
        <v>189</v>
      </c>
      <c r="N43" s="41"/>
      <c r="O43" s="41"/>
      <c r="P43" s="41"/>
      <c r="Q43" s="41">
        <v>2018</v>
      </c>
      <c r="R43" s="42">
        <v>40000</v>
      </c>
    </row>
    <row r="44" spans="1:18" x14ac:dyDescent="0.25">
      <c r="A44" s="2" t="s">
        <v>314</v>
      </c>
      <c r="B44" s="42" t="s">
        <v>239</v>
      </c>
      <c r="C44" s="42" t="s">
        <v>186</v>
      </c>
      <c r="D44" s="43"/>
      <c r="E44" s="56" t="s">
        <v>538</v>
      </c>
      <c r="F44" s="42" t="s">
        <v>265</v>
      </c>
      <c r="G44" s="42" t="s">
        <v>188</v>
      </c>
      <c r="H44" s="43"/>
      <c r="I44" s="43"/>
      <c r="J44" s="43"/>
      <c r="K44" s="43"/>
      <c r="L44" s="41"/>
      <c r="M44" s="42" t="s">
        <v>189</v>
      </c>
      <c r="N44" s="41"/>
      <c r="O44" s="41"/>
      <c r="P44" s="41"/>
      <c r="Q44" s="41">
        <v>2015</v>
      </c>
      <c r="R44" s="42">
        <v>40000</v>
      </c>
    </row>
    <row r="45" spans="1:18" x14ac:dyDescent="0.25">
      <c r="A45" s="2" t="s">
        <v>315</v>
      </c>
      <c r="B45" s="42" t="s">
        <v>240</v>
      </c>
      <c r="C45" s="42" t="s">
        <v>186</v>
      </c>
      <c r="D45" s="43"/>
      <c r="E45" s="56" t="s">
        <v>538</v>
      </c>
      <c r="F45" s="42" t="s">
        <v>266</v>
      </c>
      <c r="G45" s="42" t="s">
        <v>198</v>
      </c>
      <c r="H45" s="43"/>
      <c r="I45" s="43"/>
      <c r="J45" s="43"/>
      <c r="K45" s="43"/>
      <c r="L45" s="41"/>
      <c r="M45" s="42" t="s">
        <v>189</v>
      </c>
      <c r="N45" s="41"/>
      <c r="O45" s="41"/>
      <c r="P45" s="41"/>
      <c r="Q45" s="41">
        <v>2016</v>
      </c>
      <c r="R45" s="42">
        <v>40000</v>
      </c>
    </row>
    <row r="46" spans="1:18" x14ac:dyDescent="0.25">
      <c r="A46" s="2" t="s">
        <v>316</v>
      </c>
      <c r="B46" s="42" t="s">
        <v>241</v>
      </c>
      <c r="C46" s="42" t="s">
        <v>186</v>
      </c>
      <c r="D46" s="43"/>
      <c r="E46" s="56" t="s">
        <v>538</v>
      </c>
      <c r="F46" s="42" t="s">
        <v>267</v>
      </c>
      <c r="G46" s="42" t="s">
        <v>198</v>
      </c>
      <c r="H46" s="43"/>
      <c r="I46" s="43"/>
      <c r="J46" s="43"/>
      <c r="K46" s="43"/>
      <c r="L46" s="41"/>
      <c r="M46" s="42" t="s">
        <v>189</v>
      </c>
      <c r="N46" s="41"/>
      <c r="O46" s="41"/>
      <c r="P46" s="41"/>
      <c r="Q46" s="41">
        <v>2017</v>
      </c>
      <c r="R46" s="42">
        <v>50000</v>
      </c>
    </row>
    <row r="47" spans="1:18" x14ac:dyDescent="0.25">
      <c r="A47" s="2" t="s">
        <v>317</v>
      </c>
      <c r="B47" s="42" t="s">
        <v>242</v>
      </c>
      <c r="C47" s="42" t="s">
        <v>186</v>
      </c>
      <c r="D47" s="43"/>
      <c r="E47" s="56" t="s">
        <v>538</v>
      </c>
      <c r="F47" s="42" t="s">
        <v>268</v>
      </c>
      <c r="G47" s="42" t="s">
        <v>198</v>
      </c>
      <c r="H47" s="43"/>
      <c r="I47" s="43"/>
      <c r="J47" s="43"/>
      <c r="K47" s="43"/>
      <c r="L47" s="41"/>
      <c r="M47" s="42" t="s">
        <v>189</v>
      </c>
      <c r="N47" s="41"/>
      <c r="O47" s="41"/>
      <c r="P47" s="41"/>
      <c r="Q47" s="41">
        <v>2018</v>
      </c>
      <c r="R47" s="42">
        <v>10000</v>
      </c>
    </row>
    <row r="48" spans="1:18" x14ac:dyDescent="0.25">
      <c r="A48" s="2" t="s">
        <v>318</v>
      </c>
      <c r="B48" s="42" t="s">
        <v>243</v>
      </c>
      <c r="C48" s="42" t="s">
        <v>186</v>
      </c>
      <c r="D48" s="43"/>
      <c r="E48" s="56" t="s">
        <v>538</v>
      </c>
      <c r="F48" s="42" t="s">
        <v>269</v>
      </c>
      <c r="G48" s="42" t="s">
        <v>198</v>
      </c>
      <c r="H48" s="43"/>
      <c r="I48" s="43"/>
      <c r="J48" s="43"/>
      <c r="K48" s="43"/>
      <c r="L48" s="41"/>
      <c r="M48" s="42" t="s">
        <v>189</v>
      </c>
      <c r="N48" s="41"/>
      <c r="O48" s="41"/>
      <c r="P48" s="41"/>
      <c r="Q48" s="41">
        <v>2018</v>
      </c>
      <c r="R48" s="42">
        <v>40000</v>
      </c>
    </row>
    <row r="49" spans="1:18" x14ac:dyDescent="0.25">
      <c r="A49" s="2" t="s">
        <v>319</v>
      </c>
      <c r="B49" s="42" t="s">
        <v>244</v>
      </c>
      <c r="C49" s="42" t="s">
        <v>186</v>
      </c>
      <c r="D49" s="43"/>
      <c r="E49" s="56" t="s">
        <v>538</v>
      </c>
      <c r="F49" s="42" t="s">
        <v>270</v>
      </c>
      <c r="G49" s="42" t="s">
        <v>198</v>
      </c>
      <c r="H49" s="43"/>
      <c r="I49" s="43"/>
      <c r="J49" s="43"/>
      <c r="K49" s="43"/>
      <c r="L49" s="41"/>
      <c r="M49" s="42" t="s">
        <v>189</v>
      </c>
      <c r="N49" s="41"/>
      <c r="O49" s="41"/>
      <c r="P49" s="41"/>
      <c r="Q49" s="41">
        <v>2016</v>
      </c>
      <c r="R49" s="42">
        <v>10000</v>
      </c>
    </row>
    <row r="50" spans="1:18" x14ac:dyDescent="0.25">
      <c r="A50" s="2" t="s">
        <v>320</v>
      </c>
      <c r="B50" s="42" t="s">
        <v>245</v>
      </c>
      <c r="C50" s="42" t="s">
        <v>186</v>
      </c>
      <c r="D50" s="43"/>
      <c r="E50" s="56" t="s">
        <v>538</v>
      </c>
      <c r="F50" s="42" t="s">
        <v>271</v>
      </c>
      <c r="G50" s="42" t="s">
        <v>198</v>
      </c>
      <c r="H50" s="43"/>
      <c r="I50" s="43"/>
      <c r="J50" s="43"/>
      <c r="K50" s="43"/>
      <c r="L50" s="41"/>
      <c r="M50" s="42" t="s">
        <v>189</v>
      </c>
      <c r="N50" s="41"/>
      <c r="O50" s="41"/>
      <c r="P50" s="41"/>
      <c r="Q50" s="41">
        <v>2017</v>
      </c>
      <c r="R50" s="42">
        <v>10000</v>
      </c>
    </row>
    <row r="51" spans="1:18" x14ac:dyDescent="0.25">
      <c r="A51" s="2" t="s">
        <v>321</v>
      </c>
      <c r="B51" s="42" t="s">
        <v>246</v>
      </c>
      <c r="C51" s="42" t="s">
        <v>186</v>
      </c>
      <c r="D51" s="43"/>
      <c r="E51" s="56">
        <v>1</v>
      </c>
      <c r="F51" s="42" t="s">
        <v>272</v>
      </c>
      <c r="G51" s="42" t="s">
        <v>188</v>
      </c>
      <c r="H51" s="43"/>
      <c r="I51" s="43"/>
      <c r="J51" s="43"/>
      <c r="K51" s="43"/>
      <c r="L51" s="41"/>
      <c r="M51" s="42" t="s">
        <v>189</v>
      </c>
      <c r="N51" s="41"/>
      <c r="O51" s="41"/>
      <c r="P51" s="41"/>
      <c r="Q51" s="41">
        <v>2015</v>
      </c>
      <c r="R51" s="42">
        <v>60000</v>
      </c>
    </row>
    <row r="52" spans="1:18" x14ac:dyDescent="0.25">
      <c r="A52" s="2" t="s">
        <v>322</v>
      </c>
      <c r="B52" s="42" t="s">
        <v>247</v>
      </c>
      <c r="C52" s="42" t="s">
        <v>186</v>
      </c>
      <c r="D52" s="43"/>
      <c r="E52" s="56" t="s">
        <v>538</v>
      </c>
      <c r="F52" s="42" t="s">
        <v>273</v>
      </c>
      <c r="G52" s="42" t="s">
        <v>198</v>
      </c>
      <c r="H52" s="43"/>
      <c r="I52" s="43"/>
      <c r="J52" s="43"/>
      <c r="K52" s="43"/>
      <c r="L52" s="41"/>
      <c r="M52" s="42" t="s">
        <v>189</v>
      </c>
      <c r="N52" s="41"/>
      <c r="O52" s="41"/>
      <c r="P52" s="41"/>
      <c r="Q52" s="41">
        <v>2017</v>
      </c>
      <c r="R52" s="42">
        <v>20000</v>
      </c>
    </row>
    <row r="53" spans="1:18" x14ac:dyDescent="0.25">
      <c r="A53" s="2" t="s">
        <v>323</v>
      </c>
      <c r="B53" s="42" t="s">
        <v>248</v>
      </c>
      <c r="C53" s="42" t="s">
        <v>186</v>
      </c>
      <c r="D53" s="43"/>
      <c r="E53" s="56" t="s">
        <v>538</v>
      </c>
      <c r="F53" s="42" t="s">
        <v>274</v>
      </c>
      <c r="G53" s="42" t="s">
        <v>198</v>
      </c>
      <c r="H53" s="43"/>
      <c r="I53" s="43"/>
      <c r="J53" s="43"/>
      <c r="K53" s="43"/>
      <c r="L53" s="41"/>
      <c r="M53" s="42" t="s">
        <v>189</v>
      </c>
      <c r="N53" s="41"/>
      <c r="O53" s="41"/>
      <c r="P53" s="41"/>
      <c r="Q53" s="41">
        <v>2018</v>
      </c>
      <c r="R53" s="42">
        <v>20000</v>
      </c>
    </row>
    <row r="54" spans="1:18" x14ac:dyDescent="0.25">
      <c r="A54" s="2" t="s">
        <v>335</v>
      </c>
      <c r="B54" s="42" t="s">
        <v>249</v>
      </c>
      <c r="C54" s="42" t="s">
        <v>186</v>
      </c>
      <c r="D54" s="43"/>
      <c r="E54" s="56" t="s">
        <v>537</v>
      </c>
      <c r="F54" s="42" t="s">
        <v>275</v>
      </c>
      <c r="G54" s="42" t="s">
        <v>198</v>
      </c>
      <c r="H54" s="43"/>
      <c r="I54" s="43"/>
      <c r="J54" s="43"/>
      <c r="K54" s="43"/>
      <c r="L54" s="41"/>
      <c r="M54" s="42" t="s">
        <v>189</v>
      </c>
      <c r="N54" s="41"/>
      <c r="O54" s="41"/>
      <c r="P54" s="41"/>
      <c r="Q54" s="41">
        <v>2018</v>
      </c>
      <c r="R54" s="42">
        <v>2000</v>
      </c>
    </row>
    <row r="55" spans="1:18" x14ac:dyDescent="0.25">
      <c r="A55" s="2" t="s">
        <v>336</v>
      </c>
      <c r="B55" s="42" t="s">
        <v>250</v>
      </c>
      <c r="C55" s="42" t="s">
        <v>186</v>
      </c>
      <c r="D55" s="43"/>
      <c r="E55" s="56" t="s">
        <v>538</v>
      </c>
      <c r="F55" s="42" t="s">
        <v>276</v>
      </c>
      <c r="G55" s="42" t="s">
        <v>198</v>
      </c>
      <c r="H55" s="43"/>
      <c r="I55" s="43"/>
      <c r="J55" s="43"/>
      <c r="K55" s="43"/>
      <c r="L55" s="41"/>
      <c r="M55" s="42" t="s">
        <v>189</v>
      </c>
      <c r="N55" s="41"/>
      <c r="O55" s="41"/>
      <c r="P55" s="41"/>
      <c r="Q55" s="41">
        <v>2017</v>
      </c>
      <c r="R55" s="42">
        <v>20000</v>
      </c>
    </row>
    <row r="56" spans="1:18" x14ac:dyDescent="0.25">
      <c r="A56" s="2" t="s">
        <v>337</v>
      </c>
      <c r="B56" s="42" t="s">
        <v>251</v>
      </c>
      <c r="C56" s="42" t="s">
        <v>186</v>
      </c>
      <c r="D56" s="43"/>
      <c r="E56" s="56" t="s">
        <v>537</v>
      </c>
      <c r="F56" s="42" t="s">
        <v>277</v>
      </c>
      <c r="G56" s="42" t="s">
        <v>198</v>
      </c>
      <c r="H56" s="43"/>
      <c r="I56" s="43"/>
      <c r="J56" s="43"/>
      <c r="K56" s="43"/>
      <c r="L56" s="41"/>
      <c r="M56" s="42" t="s">
        <v>189</v>
      </c>
      <c r="N56" s="41"/>
      <c r="O56" s="41"/>
      <c r="P56" s="41"/>
      <c r="Q56" s="41">
        <v>2018</v>
      </c>
      <c r="R56" s="42">
        <v>20000</v>
      </c>
    </row>
    <row r="57" spans="1:18" x14ac:dyDescent="0.25">
      <c r="A57" s="2" t="s">
        <v>338</v>
      </c>
      <c r="B57" s="42" t="s">
        <v>252</v>
      </c>
      <c r="C57" s="42" t="s">
        <v>186</v>
      </c>
      <c r="D57" s="43"/>
      <c r="E57" s="56" t="s">
        <v>537</v>
      </c>
      <c r="F57" s="42" t="s">
        <v>278</v>
      </c>
      <c r="G57" s="42" t="s">
        <v>198</v>
      </c>
      <c r="H57" s="43"/>
      <c r="I57" s="43"/>
      <c r="J57" s="43"/>
      <c r="K57" s="43"/>
      <c r="L57" s="41"/>
      <c r="M57" s="42" t="s">
        <v>189</v>
      </c>
      <c r="N57" s="41"/>
      <c r="O57" s="41"/>
      <c r="P57" s="41"/>
      <c r="Q57" s="41">
        <v>2018</v>
      </c>
      <c r="R57" s="42">
        <v>10000</v>
      </c>
    </row>
    <row r="58" spans="1:18" x14ac:dyDescent="0.25">
      <c r="A58" s="2" t="s">
        <v>339</v>
      </c>
      <c r="B58" s="42" t="s">
        <v>253</v>
      </c>
      <c r="C58" s="42" t="s">
        <v>186</v>
      </c>
      <c r="D58" s="43"/>
      <c r="E58" s="56" t="s">
        <v>538</v>
      </c>
      <c r="F58" s="42" t="s">
        <v>279</v>
      </c>
      <c r="G58" s="42" t="s">
        <v>198</v>
      </c>
      <c r="H58" s="43"/>
      <c r="I58" s="43"/>
      <c r="J58" s="43"/>
      <c r="K58" s="43"/>
      <c r="L58" s="41"/>
      <c r="M58" s="42" t="s">
        <v>189</v>
      </c>
      <c r="N58" s="41"/>
      <c r="O58" s="41"/>
      <c r="P58" s="41"/>
      <c r="Q58" s="41">
        <v>2016</v>
      </c>
      <c r="R58" s="42">
        <v>25000</v>
      </c>
    </row>
    <row r="59" spans="1:18" x14ac:dyDescent="0.25">
      <c r="A59" s="2" t="s">
        <v>499</v>
      </c>
      <c r="B59" s="42" t="s">
        <v>324</v>
      </c>
      <c r="C59" s="42" t="s">
        <v>186</v>
      </c>
      <c r="D59" s="43"/>
      <c r="E59" s="56" t="s">
        <v>538</v>
      </c>
      <c r="F59" s="42" t="s">
        <v>352</v>
      </c>
      <c r="G59" s="42" t="s">
        <v>198</v>
      </c>
      <c r="H59" s="43"/>
      <c r="I59" s="43"/>
      <c r="J59" s="43"/>
      <c r="K59" s="43"/>
      <c r="L59" s="41"/>
      <c r="M59" s="42" t="s">
        <v>189</v>
      </c>
      <c r="N59" s="41"/>
      <c r="O59" s="41"/>
      <c r="P59" s="41"/>
      <c r="Q59" s="41">
        <v>2017</v>
      </c>
      <c r="R59" s="42">
        <v>10000</v>
      </c>
    </row>
    <row r="60" spans="1:18" x14ac:dyDescent="0.25">
      <c r="A60" s="2" t="s">
        <v>340</v>
      </c>
      <c r="B60" s="42" t="s">
        <v>325</v>
      </c>
      <c r="C60" s="42" t="s">
        <v>371</v>
      </c>
      <c r="D60" s="43"/>
      <c r="E60" s="56" t="s">
        <v>538</v>
      </c>
      <c r="F60" s="42" t="s">
        <v>353</v>
      </c>
      <c r="G60" s="42" t="s">
        <v>198</v>
      </c>
      <c r="H60" s="43"/>
      <c r="I60" s="43"/>
      <c r="J60" s="43"/>
      <c r="K60" s="43"/>
      <c r="L60" s="41"/>
      <c r="M60" s="42" t="s">
        <v>189</v>
      </c>
      <c r="N60" s="41"/>
      <c r="O60" s="41"/>
      <c r="P60" s="41"/>
      <c r="Q60" s="41">
        <v>2017</v>
      </c>
      <c r="R60" s="42">
        <v>120000</v>
      </c>
    </row>
    <row r="61" spans="1:18" x14ac:dyDescent="0.25">
      <c r="A61" s="2" t="s">
        <v>500</v>
      </c>
      <c r="B61" s="42" t="s">
        <v>326</v>
      </c>
      <c r="C61" s="42" t="s">
        <v>371</v>
      </c>
      <c r="D61" s="43"/>
      <c r="E61" s="56" t="s">
        <v>538</v>
      </c>
      <c r="F61" s="42" t="s">
        <v>354</v>
      </c>
      <c r="G61" s="42" t="s">
        <v>198</v>
      </c>
      <c r="H61" s="43"/>
      <c r="I61" s="43"/>
      <c r="J61" s="43"/>
      <c r="K61" s="43"/>
      <c r="L61" s="41"/>
      <c r="M61" s="42" t="s">
        <v>189</v>
      </c>
      <c r="N61" s="41"/>
      <c r="O61" s="41"/>
      <c r="P61" s="41"/>
      <c r="Q61" s="41">
        <v>2017</v>
      </c>
      <c r="R61" s="42">
        <v>48000</v>
      </c>
    </row>
    <row r="62" spans="1:18" x14ac:dyDescent="0.25">
      <c r="A62" s="2" t="s">
        <v>341</v>
      </c>
      <c r="B62" s="42" t="s">
        <v>327</v>
      </c>
      <c r="C62" s="42" t="s">
        <v>371</v>
      </c>
      <c r="D62" s="43"/>
      <c r="E62" s="56" t="s">
        <v>538</v>
      </c>
      <c r="F62" s="42" t="s">
        <v>355</v>
      </c>
      <c r="G62" s="42" t="s">
        <v>198</v>
      </c>
      <c r="H62" s="43"/>
      <c r="I62" s="43"/>
      <c r="J62" s="43"/>
      <c r="K62" s="43"/>
      <c r="L62" s="41"/>
      <c r="M62" s="42" t="s">
        <v>189</v>
      </c>
      <c r="N62" s="41"/>
      <c r="O62" s="41"/>
      <c r="P62" s="41"/>
      <c r="Q62" s="41">
        <v>2017</v>
      </c>
      <c r="R62" s="42">
        <v>85000</v>
      </c>
    </row>
    <row r="63" spans="1:18" x14ac:dyDescent="0.25">
      <c r="A63" s="2" t="s">
        <v>342</v>
      </c>
      <c r="B63" s="42" t="s">
        <v>328</v>
      </c>
      <c r="C63" s="42" t="s">
        <v>186</v>
      </c>
      <c r="D63" s="43"/>
      <c r="E63" s="56" t="s">
        <v>537</v>
      </c>
      <c r="F63" s="42" t="s">
        <v>356</v>
      </c>
      <c r="G63" s="42" t="s">
        <v>198</v>
      </c>
      <c r="H63" s="43"/>
      <c r="I63" s="43"/>
      <c r="J63" s="43"/>
      <c r="K63" s="43"/>
      <c r="L63" s="41"/>
      <c r="M63" s="42" t="s">
        <v>189</v>
      </c>
      <c r="N63" s="41"/>
      <c r="O63" s="41"/>
      <c r="P63" s="41"/>
      <c r="Q63" s="41">
        <v>2017</v>
      </c>
      <c r="R63" s="42">
        <v>38000</v>
      </c>
    </row>
    <row r="64" spans="1:18" x14ac:dyDescent="0.25">
      <c r="A64" s="2" t="s">
        <v>501</v>
      </c>
      <c r="B64" s="42" t="s">
        <v>330</v>
      </c>
      <c r="C64" s="42" t="s">
        <v>186</v>
      </c>
      <c r="D64" s="43"/>
      <c r="E64" s="56" t="s">
        <v>537</v>
      </c>
      <c r="F64" s="42" t="s">
        <v>357</v>
      </c>
      <c r="G64" s="42" t="s">
        <v>198</v>
      </c>
      <c r="H64" s="43"/>
      <c r="I64" s="43"/>
      <c r="J64" s="43"/>
      <c r="K64" s="43"/>
      <c r="L64" s="41"/>
      <c r="M64" s="42" t="s">
        <v>189</v>
      </c>
      <c r="N64" s="41"/>
      <c r="O64" s="41"/>
      <c r="P64" s="41"/>
      <c r="Q64" s="41">
        <v>2017</v>
      </c>
      <c r="R64" s="42">
        <v>7500</v>
      </c>
    </row>
    <row r="65" spans="1:18" x14ac:dyDescent="0.25">
      <c r="A65" s="2" t="s">
        <v>343</v>
      </c>
      <c r="B65" s="42" t="s">
        <v>331</v>
      </c>
      <c r="C65" s="42" t="s">
        <v>186</v>
      </c>
      <c r="D65" s="43"/>
      <c r="E65" s="56">
        <v>1</v>
      </c>
      <c r="F65" s="42" t="s">
        <v>358</v>
      </c>
      <c r="G65" s="42" t="s">
        <v>198</v>
      </c>
      <c r="H65" s="43"/>
      <c r="I65" s="43"/>
      <c r="J65" s="43"/>
      <c r="K65" s="43"/>
      <c r="L65" s="41"/>
      <c r="M65" s="42" t="s">
        <v>189</v>
      </c>
      <c r="N65" s="41"/>
      <c r="O65" s="41"/>
      <c r="P65" s="41"/>
      <c r="Q65" s="41">
        <v>2017</v>
      </c>
      <c r="R65" s="42">
        <v>40000</v>
      </c>
    </row>
    <row r="66" spans="1:18" x14ac:dyDescent="0.25">
      <c r="A66" s="2" t="s">
        <v>344</v>
      </c>
      <c r="B66" s="42" t="s">
        <v>332</v>
      </c>
      <c r="C66" s="42" t="s">
        <v>371</v>
      </c>
      <c r="D66" s="43"/>
      <c r="E66" s="56">
        <v>1</v>
      </c>
      <c r="F66" s="42" t="s">
        <v>359</v>
      </c>
      <c r="G66" s="42" t="s">
        <v>198</v>
      </c>
      <c r="H66" s="43"/>
      <c r="I66" s="43"/>
      <c r="J66" s="43"/>
      <c r="K66" s="43"/>
      <c r="L66" s="41"/>
      <c r="M66" s="42" t="s">
        <v>189</v>
      </c>
      <c r="N66" s="41"/>
      <c r="O66" s="41"/>
      <c r="P66" s="41"/>
      <c r="Q66" s="41">
        <v>2017</v>
      </c>
      <c r="R66" s="42">
        <v>15000</v>
      </c>
    </row>
    <row r="67" spans="1:18" x14ac:dyDescent="0.25">
      <c r="A67" s="2" t="s">
        <v>502</v>
      </c>
      <c r="B67" s="42" t="s">
        <v>324</v>
      </c>
      <c r="C67" s="42" t="s">
        <v>186</v>
      </c>
      <c r="D67" s="43"/>
      <c r="E67" s="56" t="s">
        <v>538</v>
      </c>
      <c r="F67" s="42" t="s">
        <v>360</v>
      </c>
      <c r="G67" s="42" t="s">
        <v>198</v>
      </c>
      <c r="H67" s="43"/>
      <c r="I67" s="43"/>
      <c r="J67" s="43"/>
      <c r="K67" s="43"/>
      <c r="L67" s="41"/>
      <c r="M67" s="42" t="s">
        <v>189</v>
      </c>
      <c r="N67" s="41"/>
      <c r="O67" s="41"/>
      <c r="P67" s="41"/>
      <c r="Q67" s="41">
        <v>2016</v>
      </c>
      <c r="R67" s="42">
        <v>8000</v>
      </c>
    </row>
    <row r="68" spans="1:18" x14ac:dyDescent="0.25">
      <c r="A68" s="2" t="s">
        <v>345</v>
      </c>
      <c r="B68" s="42" t="s">
        <v>233</v>
      </c>
      <c r="C68" s="42" t="s">
        <v>186</v>
      </c>
      <c r="D68" s="43"/>
      <c r="E68" s="56" t="s">
        <v>538</v>
      </c>
      <c r="F68" s="42" t="s">
        <v>361</v>
      </c>
      <c r="G68" s="42" t="s">
        <v>198</v>
      </c>
      <c r="H68" s="43"/>
      <c r="I68" s="43"/>
      <c r="J68" s="43"/>
      <c r="K68" s="43"/>
      <c r="L68" s="41"/>
      <c r="M68" s="42" t="s">
        <v>189</v>
      </c>
      <c r="N68" s="41"/>
      <c r="O68" s="41"/>
      <c r="P68" s="41"/>
      <c r="Q68" s="41">
        <v>2016</v>
      </c>
      <c r="R68" s="42">
        <v>26000</v>
      </c>
    </row>
    <row r="69" spans="1:18" x14ac:dyDescent="0.25">
      <c r="A69" s="2" t="s">
        <v>346</v>
      </c>
      <c r="B69" s="42" t="s">
        <v>326</v>
      </c>
      <c r="C69" s="42" t="s">
        <v>370</v>
      </c>
      <c r="D69" s="43"/>
      <c r="E69" s="56">
        <v>1</v>
      </c>
      <c r="F69" s="42" t="s">
        <v>362</v>
      </c>
      <c r="G69" s="42" t="s">
        <v>198</v>
      </c>
      <c r="H69" s="43"/>
      <c r="I69" s="43"/>
      <c r="J69" s="43"/>
      <c r="K69" s="43"/>
      <c r="L69" s="41"/>
      <c r="M69" s="42" t="s">
        <v>189</v>
      </c>
      <c r="N69" s="41"/>
      <c r="O69" s="41"/>
      <c r="P69" s="41"/>
      <c r="Q69" s="41">
        <v>2016</v>
      </c>
      <c r="R69" s="42">
        <v>40000</v>
      </c>
    </row>
    <row r="70" spans="1:18" x14ac:dyDescent="0.25">
      <c r="A70" s="2" t="s">
        <v>347</v>
      </c>
      <c r="B70" s="42" t="s">
        <v>333</v>
      </c>
      <c r="C70" s="42" t="s">
        <v>371</v>
      </c>
      <c r="D70" s="43"/>
      <c r="E70" s="56" t="s">
        <v>538</v>
      </c>
      <c r="F70" s="42" t="s">
        <v>363</v>
      </c>
      <c r="G70" s="42" t="s">
        <v>198</v>
      </c>
      <c r="H70" s="43"/>
      <c r="I70" s="43"/>
      <c r="J70" s="43"/>
      <c r="K70" s="43"/>
      <c r="L70" s="41"/>
      <c r="M70" s="42" t="s">
        <v>189</v>
      </c>
      <c r="N70" s="41"/>
      <c r="O70" s="41"/>
      <c r="P70" s="41"/>
      <c r="Q70" s="41">
        <v>2016</v>
      </c>
      <c r="R70" s="42">
        <v>95000</v>
      </c>
    </row>
    <row r="71" spans="1:18" x14ac:dyDescent="0.25">
      <c r="A71" s="2" t="s">
        <v>503</v>
      </c>
      <c r="B71" s="42" t="s">
        <v>328</v>
      </c>
      <c r="C71" s="42" t="s">
        <v>186</v>
      </c>
      <c r="D71" s="43"/>
      <c r="E71" s="56" t="s">
        <v>538</v>
      </c>
      <c r="F71" s="42" t="s">
        <v>364</v>
      </c>
      <c r="G71" s="42" t="s">
        <v>198</v>
      </c>
      <c r="H71" s="43"/>
      <c r="I71" s="43"/>
      <c r="J71" s="43"/>
      <c r="K71" s="43"/>
      <c r="L71" s="41"/>
      <c r="M71" s="42" t="s">
        <v>189</v>
      </c>
      <c r="N71" s="41"/>
      <c r="O71" s="41"/>
      <c r="P71" s="41"/>
      <c r="Q71" s="41">
        <v>2016</v>
      </c>
      <c r="R71" s="42">
        <v>30000</v>
      </c>
    </row>
    <row r="72" spans="1:18" x14ac:dyDescent="0.25">
      <c r="A72" s="2" t="s">
        <v>348</v>
      </c>
      <c r="B72" s="42" t="s">
        <v>325</v>
      </c>
      <c r="C72" s="42" t="s">
        <v>371</v>
      </c>
      <c r="D72" s="43"/>
      <c r="E72" s="56" t="s">
        <v>538</v>
      </c>
      <c r="F72" s="42" t="s">
        <v>365</v>
      </c>
      <c r="G72" s="42" t="s">
        <v>198</v>
      </c>
      <c r="H72" s="43"/>
      <c r="I72" s="43"/>
      <c r="J72" s="43"/>
      <c r="K72" s="43"/>
      <c r="L72" s="41"/>
      <c r="M72" s="42" t="s">
        <v>189</v>
      </c>
      <c r="N72" s="41"/>
      <c r="O72" s="41"/>
      <c r="P72" s="41"/>
      <c r="Q72" s="41">
        <v>2016</v>
      </c>
      <c r="R72" s="42">
        <v>110000</v>
      </c>
    </row>
    <row r="73" spans="1:18" x14ac:dyDescent="0.25">
      <c r="A73" s="2" t="s">
        <v>504</v>
      </c>
      <c r="B73" s="42" t="s">
        <v>329</v>
      </c>
      <c r="C73" s="42" t="s">
        <v>186</v>
      </c>
      <c r="D73" s="43"/>
      <c r="E73" s="56" t="s">
        <v>538</v>
      </c>
      <c r="F73" s="42" t="s">
        <v>366</v>
      </c>
      <c r="G73" s="42" t="s">
        <v>198</v>
      </c>
      <c r="H73" s="43"/>
      <c r="I73" s="43"/>
      <c r="J73" s="43"/>
      <c r="K73" s="43"/>
      <c r="L73" s="41"/>
      <c r="M73" s="42" t="s">
        <v>189</v>
      </c>
      <c r="N73" s="41"/>
      <c r="O73" s="41"/>
      <c r="P73" s="41"/>
      <c r="Q73" s="41">
        <v>2015</v>
      </c>
      <c r="R73" s="42">
        <v>253000</v>
      </c>
    </row>
    <row r="74" spans="1:18" x14ac:dyDescent="0.25">
      <c r="A74" s="2" t="s">
        <v>505</v>
      </c>
      <c r="B74" s="42" t="s">
        <v>325</v>
      </c>
      <c r="C74" s="42" t="s">
        <v>371</v>
      </c>
      <c r="D74" s="43"/>
      <c r="E74" s="56" t="s">
        <v>538</v>
      </c>
      <c r="F74" s="42" t="s">
        <v>367</v>
      </c>
      <c r="G74" s="42" t="s">
        <v>198</v>
      </c>
      <c r="H74" s="43"/>
      <c r="I74" s="43"/>
      <c r="J74" s="43"/>
      <c r="K74" s="43"/>
      <c r="L74" s="41"/>
      <c r="M74" s="42" t="s">
        <v>189</v>
      </c>
      <c r="N74" s="41"/>
      <c r="O74" s="41"/>
      <c r="P74" s="41"/>
      <c r="Q74" s="41">
        <v>2015</v>
      </c>
      <c r="R74" s="42">
        <v>50000</v>
      </c>
    </row>
    <row r="75" spans="1:18" x14ac:dyDescent="0.25">
      <c r="A75" s="2" t="s">
        <v>349</v>
      </c>
      <c r="B75" s="42" t="s">
        <v>328</v>
      </c>
      <c r="C75" s="42" t="s">
        <v>186</v>
      </c>
      <c r="D75" s="43"/>
      <c r="E75" s="56" t="s">
        <v>538</v>
      </c>
      <c r="F75" s="42" t="s">
        <v>356</v>
      </c>
      <c r="G75" s="42" t="s">
        <v>198</v>
      </c>
      <c r="H75" s="43"/>
      <c r="I75" s="43"/>
      <c r="J75" s="43"/>
      <c r="K75" s="43"/>
      <c r="L75" s="41"/>
      <c r="M75" s="42" t="s">
        <v>189</v>
      </c>
      <c r="N75" s="41"/>
      <c r="O75" s="41"/>
      <c r="P75" s="41"/>
      <c r="Q75" s="41">
        <v>2015</v>
      </c>
      <c r="R75" s="42">
        <v>40000</v>
      </c>
    </row>
    <row r="76" spans="1:18" x14ac:dyDescent="0.25">
      <c r="A76" s="2" t="s">
        <v>350</v>
      </c>
      <c r="B76" s="42" t="s">
        <v>334</v>
      </c>
      <c r="C76" s="42" t="s">
        <v>371</v>
      </c>
      <c r="D76" s="43"/>
      <c r="E76" s="56" t="s">
        <v>538</v>
      </c>
      <c r="F76" s="42" t="s">
        <v>368</v>
      </c>
      <c r="G76" s="42" t="s">
        <v>198</v>
      </c>
      <c r="H76" s="43"/>
      <c r="I76" s="43"/>
      <c r="J76" s="43"/>
      <c r="K76" s="43"/>
      <c r="L76" s="41"/>
      <c r="M76" s="42" t="s">
        <v>189</v>
      </c>
      <c r="N76" s="41"/>
      <c r="O76" s="41"/>
      <c r="P76" s="41"/>
      <c r="Q76" s="41">
        <v>2015</v>
      </c>
      <c r="R76" s="42">
        <v>150000</v>
      </c>
    </row>
    <row r="77" spans="1:18" x14ac:dyDescent="0.25">
      <c r="A77" s="2" t="s">
        <v>351</v>
      </c>
      <c r="B77" s="42" t="s">
        <v>331</v>
      </c>
      <c r="C77" s="42" t="s">
        <v>186</v>
      </c>
      <c r="D77" s="43"/>
      <c r="E77" s="56" t="s">
        <v>538</v>
      </c>
      <c r="F77" s="42" t="s">
        <v>369</v>
      </c>
      <c r="G77" s="42" t="s">
        <v>198</v>
      </c>
      <c r="H77" s="43"/>
      <c r="I77" s="43"/>
      <c r="J77" s="43"/>
      <c r="K77" s="43"/>
      <c r="L77" s="41"/>
      <c r="M77" s="42" t="s">
        <v>189</v>
      </c>
      <c r="N77" s="41"/>
      <c r="O77" s="41"/>
      <c r="P77" s="41"/>
      <c r="Q77" s="41">
        <v>2015</v>
      </c>
      <c r="R77" s="42">
        <v>35000</v>
      </c>
    </row>
    <row r="78" spans="1:18" x14ac:dyDescent="0.25">
      <c r="A78" s="2"/>
    </row>
    <row r="79" spans="1:18" x14ac:dyDescent="0.25">
      <c r="A79" s="2"/>
      <c r="F79" s="3" t="s">
        <v>410</v>
      </c>
    </row>
    <row r="80" spans="1:18" x14ac:dyDescent="0.25">
      <c r="A80" s="2" t="s">
        <v>80</v>
      </c>
      <c r="B80" s="2" t="s">
        <v>6</v>
      </c>
      <c r="C80" s="2"/>
      <c r="D80" s="2"/>
      <c r="E80" s="2"/>
      <c r="F80" s="2" t="s">
        <v>11</v>
      </c>
      <c r="G80" s="2"/>
      <c r="J80" s="12" t="s">
        <v>411</v>
      </c>
    </row>
    <row r="81" spans="1:10" ht="15" customHeight="1" x14ac:dyDescent="0.25">
      <c r="A81" s="2"/>
      <c r="B81" s="2" t="s">
        <v>9</v>
      </c>
      <c r="C81" s="2" t="s">
        <v>10</v>
      </c>
      <c r="D81" s="2" t="s">
        <v>59</v>
      </c>
      <c r="E81" s="2" t="s">
        <v>9</v>
      </c>
      <c r="F81" s="2" t="s">
        <v>10</v>
      </c>
      <c r="G81" s="2" t="s">
        <v>59</v>
      </c>
      <c r="H81" s="2"/>
      <c r="I81" t="s">
        <v>6</v>
      </c>
    </row>
    <row r="82" spans="1:10" ht="15" customHeight="1" x14ac:dyDescent="0.25">
      <c r="A82" s="2" t="s">
        <v>79</v>
      </c>
      <c r="B82" s="2" t="s">
        <v>178</v>
      </c>
      <c r="C82" s="2" t="s">
        <v>180</v>
      </c>
      <c r="D82" s="2" t="s">
        <v>181</v>
      </c>
      <c r="E82" s="2" t="s">
        <v>178</v>
      </c>
      <c r="F82" s="2" t="s">
        <v>180</v>
      </c>
      <c r="G82" s="2" t="s">
        <v>181</v>
      </c>
      <c r="H82" s="2"/>
      <c r="I82" s="2"/>
      <c r="J82" s="2"/>
    </row>
    <row r="83" spans="1:10" ht="15" customHeight="1" x14ac:dyDescent="0.25">
      <c r="A83" s="2" t="s">
        <v>14</v>
      </c>
      <c r="B83" s="41" t="s">
        <v>390</v>
      </c>
      <c r="C83" s="41"/>
      <c r="D83" s="41" t="s">
        <v>390</v>
      </c>
      <c r="E83" s="64" t="s">
        <v>564</v>
      </c>
      <c r="F83" s="64" t="s">
        <v>565</v>
      </c>
      <c r="G83" s="64" t="s">
        <v>566</v>
      </c>
      <c r="H83" s="41"/>
      <c r="I83" s="42" t="s">
        <v>392</v>
      </c>
      <c r="J83" s="42" t="s">
        <v>560</v>
      </c>
    </row>
    <row r="84" spans="1:10" ht="15" customHeight="1" x14ac:dyDescent="0.25">
      <c r="A84" s="2" t="s">
        <v>16</v>
      </c>
      <c r="B84" s="41" t="s">
        <v>390</v>
      </c>
      <c r="C84" s="41"/>
      <c r="D84" s="41" t="s">
        <v>390</v>
      </c>
      <c r="E84" s="65"/>
      <c r="F84" s="64"/>
      <c r="G84" s="64" t="s">
        <v>564</v>
      </c>
      <c r="H84" s="41"/>
      <c r="I84" s="42" t="s">
        <v>391</v>
      </c>
      <c r="J84" s="42" t="s">
        <v>568</v>
      </c>
    </row>
    <row r="85" spans="1:10" ht="15" customHeight="1" x14ac:dyDescent="0.25">
      <c r="A85" s="2" t="s">
        <v>280</v>
      </c>
      <c r="B85" s="42" t="s">
        <v>390</v>
      </c>
      <c r="C85" s="42" t="s">
        <v>390</v>
      </c>
      <c r="D85" s="42"/>
      <c r="E85" s="64" t="s">
        <v>566</v>
      </c>
      <c r="F85" s="64" t="s">
        <v>566</v>
      </c>
      <c r="G85" s="64"/>
      <c r="H85" s="42"/>
      <c r="I85" s="42" t="s">
        <v>392</v>
      </c>
      <c r="J85" s="42" t="s">
        <v>561</v>
      </c>
    </row>
    <row r="86" spans="1:10" ht="15" customHeight="1" x14ac:dyDescent="0.25">
      <c r="A86" s="2" t="s">
        <v>281</v>
      </c>
      <c r="B86" s="42" t="s">
        <v>390</v>
      </c>
      <c r="C86" s="42"/>
      <c r="D86" s="42" t="s">
        <v>390</v>
      </c>
      <c r="E86" s="64" t="s">
        <v>564</v>
      </c>
      <c r="F86" s="64"/>
      <c r="G86" s="64" t="s">
        <v>564</v>
      </c>
      <c r="H86" s="42"/>
      <c r="I86" s="42" t="s">
        <v>391</v>
      </c>
      <c r="J86" s="42" t="s">
        <v>562</v>
      </c>
    </row>
    <row r="87" spans="1:10" ht="15" customHeight="1" x14ac:dyDescent="0.25">
      <c r="A87" s="2" t="s">
        <v>282</v>
      </c>
      <c r="B87" s="42" t="s">
        <v>390</v>
      </c>
      <c r="C87" s="42" t="s">
        <v>390</v>
      </c>
      <c r="D87" s="42"/>
      <c r="E87" s="64" t="s">
        <v>567</v>
      </c>
      <c r="F87" s="64" t="s">
        <v>567</v>
      </c>
      <c r="G87" s="66"/>
      <c r="H87" s="42"/>
      <c r="I87" s="42" t="s">
        <v>569</v>
      </c>
      <c r="J87" s="42" t="s">
        <v>563</v>
      </c>
    </row>
    <row r="90" spans="1:10" x14ac:dyDescent="0.25">
      <c r="G90" s="3" t="s">
        <v>412</v>
      </c>
    </row>
    <row r="91" spans="1:10" x14ac:dyDescent="0.25">
      <c r="A91" s="12"/>
      <c r="B91" s="12" t="s">
        <v>4</v>
      </c>
      <c r="C91" s="12"/>
      <c r="D91" s="12"/>
      <c r="E91" s="12"/>
      <c r="F91" s="12" t="s">
        <v>11</v>
      </c>
      <c r="G91" s="12" t="s">
        <v>5</v>
      </c>
      <c r="H91" s="12" t="s">
        <v>413</v>
      </c>
      <c r="I91" s="12" t="s">
        <v>55</v>
      </c>
    </row>
    <row r="92" spans="1:10" ht="30" x14ac:dyDescent="0.25">
      <c r="A92" s="2" t="s">
        <v>12</v>
      </c>
      <c r="B92" s="42" t="s">
        <v>14</v>
      </c>
      <c r="C92" s="42" t="s">
        <v>16</v>
      </c>
      <c r="D92" s="42" t="s">
        <v>280</v>
      </c>
      <c r="E92" s="42"/>
      <c r="F92" s="42" t="s">
        <v>566</v>
      </c>
      <c r="G92" s="84" t="s">
        <v>619</v>
      </c>
      <c r="H92" s="42" t="s">
        <v>495</v>
      </c>
      <c r="I92" s="42" t="s">
        <v>572</v>
      </c>
    </row>
    <row r="93" spans="1:10" ht="30" x14ac:dyDescent="0.25">
      <c r="A93" s="2" t="s">
        <v>13</v>
      </c>
      <c r="B93" s="42" t="s">
        <v>14</v>
      </c>
      <c r="C93" s="42" t="s">
        <v>280</v>
      </c>
      <c r="D93" s="42"/>
      <c r="E93" s="42"/>
      <c r="F93" s="42" t="s">
        <v>564</v>
      </c>
      <c r="G93" s="85" t="s">
        <v>620</v>
      </c>
      <c r="H93" s="42" t="s">
        <v>495</v>
      </c>
      <c r="I93" s="42" t="s">
        <v>574</v>
      </c>
    </row>
    <row r="94" spans="1:10" ht="30" x14ac:dyDescent="0.25">
      <c r="A94" s="2" t="s">
        <v>15</v>
      </c>
      <c r="B94" s="42" t="s">
        <v>16</v>
      </c>
      <c r="C94" s="42" t="s">
        <v>280</v>
      </c>
      <c r="D94" s="42"/>
      <c r="E94" s="42"/>
      <c r="F94" s="42" t="s">
        <v>565</v>
      </c>
      <c r="G94" s="84" t="s">
        <v>621</v>
      </c>
      <c r="H94" s="42" t="s">
        <v>495</v>
      </c>
      <c r="I94" s="42" t="s">
        <v>575</v>
      </c>
    </row>
    <row r="95" spans="1:10" x14ac:dyDescent="0.25">
      <c r="A95" s="2" t="s">
        <v>570</v>
      </c>
      <c r="B95" s="42" t="s">
        <v>14</v>
      </c>
      <c r="C95" s="42" t="s">
        <v>16</v>
      </c>
      <c r="D95" s="42"/>
      <c r="E95" s="42"/>
      <c r="F95" s="42" t="s">
        <v>565</v>
      </c>
      <c r="G95" s="86">
        <f>R6+R7</f>
        <v>19800000</v>
      </c>
      <c r="H95" s="42" t="s">
        <v>495</v>
      </c>
      <c r="I95" s="42" t="s">
        <v>573</v>
      </c>
    </row>
    <row r="96" spans="1:10" ht="30" x14ac:dyDescent="0.25">
      <c r="A96" s="2" t="s">
        <v>571</v>
      </c>
      <c r="B96" s="42" t="s">
        <v>14</v>
      </c>
      <c r="C96" s="42" t="s">
        <v>16</v>
      </c>
      <c r="D96" s="42" t="s">
        <v>280</v>
      </c>
      <c r="E96" s="42" t="s">
        <v>281</v>
      </c>
      <c r="F96" s="42" t="s">
        <v>566</v>
      </c>
      <c r="G96" s="84" t="s">
        <v>622</v>
      </c>
      <c r="H96" s="42" t="s">
        <v>495</v>
      </c>
      <c r="I96" s="42" t="s">
        <v>576</v>
      </c>
    </row>
    <row r="97" spans="1:7" x14ac:dyDescent="0.25">
      <c r="A97" s="2"/>
      <c r="G97" s="83"/>
    </row>
    <row r="98" spans="1:7" x14ac:dyDescent="0.25">
      <c r="A98" s="2"/>
      <c r="F98" s="3"/>
    </row>
    <row r="99" spans="1:7" x14ac:dyDescent="0.25">
      <c r="A99" s="2"/>
      <c r="F99" s="3"/>
    </row>
    <row r="100" spans="1:7" x14ac:dyDescent="0.25">
      <c r="A100" s="2"/>
      <c r="F100" s="3" t="s">
        <v>414</v>
      </c>
    </row>
    <row r="101" spans="1:7" x14ac:dyDescent="0.25">
      <c r="A101" s="2" t="s">
        <v>415</v>
      </c>
      <c r="F101" s="3" t="s">
        <v>416</v>
      </c>
    </row>
    <row r="102" spans="1:7" x14ac:dyDescent="0.25">
      <c r="A102" s="2" t="s">
        <v>417</v>
      </c>
      <c r="B102" s="2" t="s">
        <v>418</v>
      </c>
      <c r="C102" s="2" t="s">
        <v>419</v>
      </c>
      <c r="D102" s="2"/>
      <c r="E102" s="2" t="s">
        <v>420</v>
      </c>
      <c r="F102" s="2" t="s">
        <v>421</v>
      </c>
      <c r="G102" s="2" t="s">
        <v>3</v>
      </c>
    </row>
    <row r="103" spans="1:7" x14ac:dyDescent="0.25">
      <c r="A103" s="2" t="s">
        <v>422</v>
      </c>
      <c r="B103" s="42"/>
      <c r="C103" s="42"/>
      <c r="D103" s="42"/>
      <c r="E103" s="42"/>
      <c r="F103" s="42"/>
      <c r="G103" s="42"/>
    </row>
    <row r="104" spans="1:7" x14ac:dyDescent="0.25">
      <c r="A104" s="2" t="s">
        <v>423</v>
      </c>
      <c r="B104" s="42"/>
      <c r="C104" s="42"/>
      <c r="D104" s="42"/>
      <c r="E104" s="42"/>
      <c r="F104" s="42"/>
      <c r="G104" s="42"/>
    </row>
    <row r="111" spans="1:7" x14ac:dyDescent="0.25">
      <c r="A111" s="2" t="s">
        <v>424</v>
      </c>
    </row>
    <row r="112" spans="1:7" x14ac:dyDescent="0.25">
      <c r="A112" s="2" t="s">
        <v>425</v>
      </c>
      <c r="B112" s="42" t="s">
        <v>12</v>
      </c>
    </row>
    <row r="113" spans="1:2" x14ac:dyDescent="0.25">
      <c r="A113" s="2" t="s">
        <v>426</v>
      </c>
      <c r="B113" s="42" t="s">
        <v>577</v>
      </c>
    </row>
    <row r="146" spans="1:8" ht="15.75" thickBot="1" x14ac:dyDescent="0.3"/>
    <row r="147" spans="1:8" x14ac:dyDescent="0.25">
      <c r="A147" s="44" t="s">
        <v>427</v>
      </c>
      <c r="B147" s="45"/>
      <c r="C147" s="45"/>
      <c r="D147" s="45"/>
      <c r="E147" s="45"/>
      <c r="F147" s="46"/>
    </row>
    <row r="148" spans="1:8" x14ac:dyDescent="0.25">
      <c r="A148" s="47" t="s">
        <v>428</v>
      </c>
      <c r="B148" s="48" t="s">
        <v>429</v>
      </c>
      <c r="C148" s="48" t="s">
        <v>430</v>
      </c>
      <c r="D148" s="48" t="s">
        <v>431</v>
      </c>
      <c r="E148" s="48" t="s">
        <v>432</v>
      </c>
      <c r="F148" s="49" t="s">
        <v>433</v>
      </c>
      <c r="G148" s="2"/>
      <c r="H148" s="2"/>
    </row>
    <row r="149" spans="1:8" x14ac:dyDescent="0.25">
      <c r="A149" s="50" t="s">
        <v>434</v>
      </c>
      <c r="B149" s="51" t="s">
        <v>435</v>
      </c>
      <c r="C149" s="51" t="s">
        <v>436</v>
      </c>
      <c r="D149" s="51" t="s">
        <v>437</v>
      </c>
      <c r="E149" s="51" t="s">
        <v>438</v>
      </c>
      <c r="F149" s="52" t="s">
        <v>439</v>
      </c>
    </row>
    <row r="150" spans="1:8" x14ac:dyDescent="0.25">
      <c r="A150" s="50" t="s">
        <v>440</v>
      </c>
      <c r="B150" s="51" t="s">
        <v>441</v>
      </c>
      <c r="C150" s="51" t="s">
        <v>442</v>
      </c>
      <c r="D150" s="51" t="s">
        <v>443</v>
      </c>
      <c r="E150" s="51" t="s">
        <v>444</v>
      </c>
      <c r="F150" s="52" t="s">
        <v>445</v>
      </c>
    </row>
    <row r="151" spans="1:8" x14ac:dyDescent="0.25">
      <c r="A151" s="50" t="s">
        <v>446</v>
      </c>
      <c r="B151" s="51" t="s">
        <v>447</v>
      </c>
      <c r="C151" s="51" t="s">
        <v>436</v>
      </c>
      <c r="D151" s="51" t="s">
        <v>448</v>
      </c>
      <c r="E151" s="51" t="s">
        <v>449</v>
      </c>
      <c r="F151" s="52" t="s">
        <v>450</v>
      </c>
    </row>
    <row r="152" spans="1:8" x14ac:dyDescent="0.25">
      <c r="A152" s="50" t="s">
        <v>373</v>
      </c>
      <c r="B152" s="51" t="s">
        <v>451</v>
      </c>
      <c r="C152" s="51" t="s">
        <v>436</v>
      </c>
      <c r="D152" s="51" t="s">
        <v>452</v>
      </c>
      <c r="E152" s="51" t="s">
        <v>453</v>
      </c>
      <c r="F152" s="52" t="s">
        <v>450</v>
      </c>
    </row>
    <row r="153" spans="1:8" x14ac:dyDescent="0.25">
      <c r="A153" s="50" t="s">
        <v>454</v>
      </c>
      <c r="B153" s="51" t="s">
        <v>455</v>
      </c>
      <c r="C153" s="51" t="s">
        <v>436</v>
      </c>
      <c r="D153" s="51" t="s">
        <v>456</v>
      </c>
      <c r="E153" s="51" t="s">
        <v>457</v>
      </c>
      <c r="F153" s="52" t="s">
        <v>450</v>
      </c>
    </row>
    <row r="154" spans="1:8" x14ac:dyDescent="0.25">
      <c r="A154" s="50" t="s">
        <v>458</v>
      </c>
      <c r="B154" s="51" t="s">
        <v>459</v>
      </c>
      <c r="C154" s="51" t="s">
        <v>436</v>
      </c>
      <c r="D154" s="51" t="s">
        <v>460</v>
      </c>
      <c r="E154" s="51" t="s">
        <v>461</v>
      </c>
      <c r="F154" s="52" t="s">
        <v>450</v>
      </c>
    </row>
    <row r="155" spans="1:8" x14ac:dyDescent="0.25">
      <c r="A155" s="50" t="s">
        <v>462</v>
      </c>
      <c r="B155" s="51" t="s">
        <v>463</v>
      </c>
      <c r="C155" s="51" t="s">
        <v>436</v>
      </c>
      <c r="D155" s="51" t="s">
        <v>464</v>
      </c>
      <c r="E155" s="51" t="s">
        <v>465</v>
      </c>
      <c r="F155" s="52" t="s">
        <v>445</v>
      </c>
    </row>
    <row r="156" spans="1:8" x14ac:dyDescent="0.25">
      <c r="A156" s="50" t="s">
        <v>466</v>
      </c>
      <c r="B156" s="51" t="s">
        <v>467</v>
      </c>
      <c r="C156" s="51" t="s">
        <v>468</v>
      </c>
      <c r="D156" s="51" t="s">
        <v>465</v>
      </c>
      <c r="E156" s="51" t="s">
        <v>464</v>
      </c>
      <c r="F156" s="52" t="s">
        <v>469</v>
      </c>
    </row>
    <row r="157" spans="1:8" x14ac:dyDescent="0.25">
      <c r="A157" s="50" t="s">
        <v>470</v>
      </c>
      <c r="B157" s="51" t="s">
        <v>471</v>
      </c>
      <c r="C157" s="51" t="s">
        <v>472</v>
      </c>
      <c r="D157" s="51" t="s">
        <v>465</v>
      </c>
      <c r="E157" s="51" t="s">
        <v>473</v>
      </c>
      <c r="F157" s="52" t="s">
        <v>464</v>
      </c>
    </row>
    <row r="158" spans="1:8" x14ac:dyDescent="0.25">
      <c r="A158" s="50" t="s">
        <v>474</v>
      </c>
      <c r="B158" s="51" t="s">
        <v>475</v>
      </c>
      <c r="C158" s="51" t="s">
        <v>476</v>
      </c>
      <c r="D158" s="51" t="s">
        <v>477</v>
      </c>
      <c r="E158" s="51" t="s">
        <v>445</v>
      </c>
      <c r="F158" s="52" t="s">
        <v>469</v>
      </c>
    </row>
    <row r="159" spans="1:8" x14ac:dyDescent="0.25">
      <c r="A159" s="50" t="s">
        <v>478</v>
      </c>
      <c r="B159" s="51" t="s">
        <v>479</v>
      </c>
      <c r="C159" s="51" t="s">
        <v>480</v>
      </c>
      <c r="D159" s="51" t="s">
        <v>481</v>
      </c>
      <c r="E159" s="51" t="s">
        <v>445</v>
      </c>
      <c r="F159" s="52" t="s">
        <v>469</v>
      </c>
    </row>
    <row r="160" spans="1:8" x14ac:dyDescent="0.25">
      <c r="A160" s="50" t="s">
        <v>482</v>
      </c>
      <c r="B160" s="51" t="s">
        <v>483</v>
      </c>
      <c r="C160" s="51" t="s">
        <v>484</v>
      </c>
      <c r="D160" s="51" t="s">
        <v>485</v>
      </c>
      <c r="E160" s="51" t="s">
        <v>448</v>
      </c>
      <c r="F160" s="52" t="s">
        <v>445</v>
      </c>
    </row>
    <row r="161" spans="1:7" x14ac:dyDescent="0.25">
      <c r="A161" s="50" t="s">
        <v>486</v>
      </c>
      <c r="B161" s="51" t="s">
        <v>487</v>
      </c>
      <c r="C161" s="51" t="s">
        <v>488</v>
      </c>
      <c r="D161" s="51" t="s">
        <v>489</v>
      </c>
      <c r="E161" s="51" t="s">
        <v>490</v>
      </c>
      <c r="F161" s="52" t="s">
        <v>469</v>
      </c>
    </row>
    <row r="162" spans="1:7" x14ac:dyDescent="0.25">
      <c r="A162" s="50" t="s">
        <v>491</v>
      </c>
      <c r="B162" s="51" t="s">
        <v>492</v>
      </c>
      <c r="C162" s="51" t="s">
        <v>493</v>
      </c>
      <c r="D162" s="51" t="s">
        <v>469</v>
      </c>
      <c r="E162" s="51" t="s">
        <v>469</v>
      </c>
      <c r="F162" s="52" t="s">
        <v>469</v>
      </c>
      <c r="G162" t="s">
        <v>469</v>
      </c>
    </row>
    <row r="163" spans="1:7" x14ac:dyDescent="0.25">
      <c r="A163" s="50"/>
      <c r="B163" s="51"/>
      <c r="C163" s="51"/>
      <c r="D163" s="51"/>
      <c r="E163" s="51"/>
      <c r="F163" s="52"/>
    </row>
    <row r="164" spans="1:7" x14ac:dyDescent="0.25">
      <c r="A164" s="47" t="s">
        <v>494</v>
      </c>
      <c r="B164" s="51"/>
      <c r="C164" s="51"/>
      <c r="D164" s="51"/>
      <c r="E164" s="51"/>
      <c r="F164" s="52"/>
    </row>
    <row r="165" spans="1:7" x14ac:dyDescent="0.25">
      <c r="A165" s="50" t="s">
        <v>495</v>
      </c>
      <c r="B165" s="51"/>
      <c r="C165" s="51"/>
      <c r="D165" s="51"/>
      <c r="E165" s="51"/>
      <c r="F165" s="52"/>
    </row>
    <row r="166" spans="1:7" x14ac:dyDescent="0.25">
      <c r="A166" s="50" t="s">
        <v>496</v>
      </c>
      <c r="B166" s="51"/>
      <c r="C166" s="51"/>
      <c r="D166" s="51"/>
      <c r="E166" s="51"/>
      <c r="F166" s="52"/>
    </row>
    <row r="167" spans="1:7" x14ac:dyDescent="0.25">
      <c r="A167" s="50" t="s">
        <v>497</v>
      </c>
      <c r="B167" s="51"/>
      <c r="C167" s="51"/>
      <c r="D167" s="51"/>
      <c r="E167" s="51"/>
      <c r="F167" s="52" t="s">
        <v>469</v>
      </c>
    </row>
    <row r="168" spans="1:7" ht="15.75" thickBot="1" x14ac:dyDescent="0.3">
      <c r="A168" s="53" t="s">
        <v>498</v>
      </c>
      <c r="B168" s="54"/>
      <c r="C168" s="54"/>
      <c r="D168" s="54"/>
      <c r="E168" s="54"/>
      <c r="F168" s="55"/>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$A$165:$A$168</formula1>
    </dataValidation>
    <dataValidation type="list" allowBlank="1" showInputMessage="1" showErrorMessage="1" sqref="K7:K10 S7" xr:uid="{00000000-0002-0000-0100-000001000000}">
      <formula1>$A$165:$A$168</formula1>
    </dataValidation>
    <dataValidation type="list" allowBlank="1" showInputMessage="1" showErrorMessage="1" promptTitle="Tiltakskategori" prompt="Vennligst velg fra nedtrekkslisten" sqref="D6:D10" xr:uid="{00000000-0002-0000-0100-000002000000}">
      <formula1>$A$149:$A$162</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15" sqref="A15"/>
    </sheetView>
  </sheetViews>
  <sheetFormatPr defaultColWidth="9.140625" defaultRowHeight="15" x14ac:dyDescent="0.25"/>
  <sheetData>
    <row r="1" spans="1:1" x14ac:dyDescent="0.25">
      <c r="A1" s="77" t="s">
        <v>374</v>
      </c>
    </row>
    <row r="2" spans="1:1" x14ac:dyDescent="0.25">
      <c r="A2" s="77" t="s">
        <v>384</v>
      </c>
    </row>
    <row r="3" spans="1:1" x14ac:dyDescent="0.25">
      <c r="A3" s="77" t="s">
        <v>377</v>
      </c>
    </row>
    <row r="4" spans="1:1" x14ac:dyDescent="0.25">
      <c r="A4" s="77" t="s">
        <v>375</v>
      </c>
    </row>
    <row r="5" spans="1:1" x14ac:dyDescent="0.25">
      <c r="A5" s="77" t="s">
        <v>385</v>
      </c>
    </row>
    <row r="6" spans="1:1" x14ac:dyDescent="0.25">
      <c r="A6" s="77" t="s">
        <v>376</v>
      </c>
    </row>
    <row r="7" spans="1:1" x14ac:dyDescent="0.25">
      <c r="A7" t="s">
        <v>580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0"/>
  <sheetViews>
    <sheetView workbookViewId="0">
      <selection activeCell="E22" sqref="E22"/>
    </sheetView>
  </sheetViews>
  <sheetFormatPr defaultRowHeight="15" x14ac:dyDescent="0.25"/>
  <cols>
    <col min="1" max="1" width="22.7109375" customWidth="1"/>
    <col min="2" max="4" width="12.7109375" customWidth="1"/>
    <col min="5" max="5" width="17.140625" customWidth="1"/>
    <col min="6" max="8" width="12.7109375" customWidth="1"/>
    <col min="9" max="9" width="22.28515625" customWidth="1"/>
    <col min="12" max="12" width="14.85546875" customWidth="1"/>
  </cols>
  <sheetData>
    <row r="1" spans="1:9" s="13" customFormat="1" x14ac:dyDescent="0.25">
      <c r="A1" s="13" t="s">
        <v>94</v>
      </c>
    </row>
    <row r="2" spans="1:9" s="14" customFormat="1" x14ac:dyDescent="0.25">
      <c r="A2" s="14" t="s">
        <v>607</v>
      </c>
    </row>
    <row r="3" spans="1:9" s="14" customFormat="1" x14ac:dyDescent="0.25">
      <c r="A3" s="14" t="s">
        <v>608</v>
      </c>
    </row>
    <row r="4" spans="1:9" s="14" customFormat="1" x14ac:dyDescent="0.25">
      <c r="A4" s="14" t="s">
        <v>95</v>
      </c>
    </row>
    <row r="5" spans="1:9" s="14" customFormat="1" x14ac:dyDescent="0.25">
      <c r="A5" s="14" t="s">
        <v>609</v>
      </c>
    </row>
    <row r="6" spans="1:9" s="13" customFormat="1" x14ac:dyDescent="0.25"/>
    <row r="7" spans="1:9" ht="15.75" thickBot="1" x14ac:dyDescent="0.3"/>
    <row r="8" spans="1:9" ht="15.75" thickBot="1" x14ac:dyDescent="0.3">
      <c r="A8" s="15"/>
      <c r="B8" s="89" t="s">
        <v>96</v>
      </c>
      <c r="C8" s="90"/>
      <c r="D8" s="90"/>
      <c r="E8" s="91"/>
      <c r="F8" s="89" t="s">
        <v>97</v>
      </c>
      <c r="G8" s="91"/>
      <c r="H8" s="92" t="s">
        <v>98</v>
      </c>
      <c r="I8" s="94" t="s">
        <v>99</v>
      </c>
    </row>
    <row r="9" spans="1:9" s="2" customFormat="1" ht="34.5" customHeight="1" thickBot="1" x14ac:dyDescent="0.3">
      <c r="A9" s="16" t="s">
        <v>100</v>
      </c>
      <c r="B9" s="17" t="s">
        <v>101</v>
      </c>
      <c r="C9" s="18" t="s">
        <v>102</v>
      </c>
      <c r="D9" s="18" t="s">
        <v>103</v>
      </c>
      <c r="E9" s="18" t="s">
        <v>104</v>
      </c>
      <c r="F9" s="17" t="s">
        <v>105</v>
      </c>
      <c r="G9" s="67" t="s">
        <v>106</v>
      </c>
      <c r="H9" s="93"/>
      <c r="I9" s="95"/>
    </row>
    <row r="10" spans="1:9" x14ac:dyDescent="0.25">
      <c r="A10" s="19" t="s">
        <v>107</v>
      </c>
      <c r="B10" s="20">
        <v>114</v>
      </c>
      <c r="C10">
        <v>98</v>
      </c>
      <c r="D10">
        <v>35</v>
      </c>
      <c r="E10">
        <f>(B10+C10+D10)</f>
        <v>247</v>
      </c>
      <c r="F10" s="20">
        <v>3</v>
      </c>
      <c r="G10" s="21">
        <v>37</v>
      </c>
      <c r="H10" s="19">
        <f>E10+F10+G10</f>
        <v>287</v>
      </c>
      <c r="I10" s="21">
        <v>24</v>
      </c>
    </row>
    <row r="11" spans="1:9" s="22" customFormat="1" x14ac:dyDescent="0.25">
      <c r="A11" s="19" t="s">
        <v>108</v>
      </c>
      <c r="B11" s="20"/>
      <c r="C11"/>
      <c r="D11"/>
      <c r="E11">
        <f t="shared" ref="E11:E27" si="0">(B11+C11+D11)</f>
        <v>0</v>
      </c>
      <c r="F11" s="20"/>
      <c r="G11" s="21">
        <v>1</v>
      </c>
      <c r="H11" s="19">
        <f t="shared" ref="H11:H27" si="1">E11+F11+G11</f>
        <v>1</v>
      </c>
      <c r="I11" s="21"/>
    </row>
    <row r="12" spans="1:9" x14ac:dyDescent="0.25">
      <c r="A12" s="19" t="s">
        <v>109</v>
      </c>
      <c r="B12" s="20">
        <v>12</v>
      </c>
      <c r="C12">
        <v>7</v>
      </c>
      <c r="D12">
        <v>2</v>
      </c>
      <c r="E12">
        <f t="shared" si="0"/>
        <v>21</v>
      </c>
      <c r="F12" s="20"/>
      <c r="G12" s="21">
        <v>46</v>
      </c>
      <c r="H12" s="19">
        <f t="shared" si="1"/>
        <v>67</v>
      </c>
      <c r="I12" s="21"/>
    </row>
    <row r="13" spans="1:9" x14ac:dyDescent="0.25">
      <c r="A13" s="19" t="s">
        <v>110</v>
      </c>
      <c r="B13" s="20"/>
      <c r="E13">
        <f t="shared" si="0"/>
        <v>0</v>
      </c>
      <c r="F13" s="20"/>
      <c r="G13" s="21"/>
      <c r="H13" s="19">
        <f t="shared" si="1"/>
        <v>0</v>
      </c>
      <c r="I13" s="21"/>
    </row>
    <row r="14" spans="1:9" x14ac:dyDescent="0.25">
      <c r="A14" s="19" t="s">
        <v>111</v>
      </c>
      <c r="B14" s="20"/>
      <c r="E14">
        <f t="shared" si="0"/>
        <v>0</v>
      </c>
      <c r="F14" s="20"/>
      <c r="G14" s="21">
        <v>2</v>
      </c>
      <c r="H14" s="19">
        <f t="shared" si="1"/>
        <v>2</v>
      </c>
      <c r="I14" s="21"/>
    </row>
    <row r="15" spans="1:9" x14ac:dyDescent="0.25">
      <c r="A15" s="19" t="s">
        <v>112</v>
      </c>
      <c r="B15" s="20"/>
      <c r="E15">
        <f t="shared" si="0"/>
        <v>0</v>
      </c>
      <c r="F15" s="20">
        <v>3</v>
      </c>
      <c r="G15" s="21">
        <v>5</v>
      </c>
      <c r="H15" s="19">
        <f t="shared" si="1"/>
        <v>8</v>
      </c>
      <c r="I15" s="21"/>
    </row>
    <row r="16" spans="1:9" x14ac:dyDescent="0.25">
      <c r="A16" s="19" t="s">
        <v>113</v>
      </c>
      <c r="B16" s="20"/>
      <c r="E16">
        <f t="shared" si="0"/>
        <v>0</v>
      </c>
      <c r="F16" s="20"/>
      <c r="G16" s="21"/>
      <c r="H16" s="19">
        <f t="shared" si="1"/>
        <v>0</v>
      </c>
      <c r="I16" s="21"/>
    </row>
    <row r="17" spans="1:9" x14ac:dyDescent="0.25">
      <c r="A17" s="19" t="s">
        <v>114</v>
      </c>
      <c r="B17" s="20"/>
      <c r="E17">
        <f t="shared" si="0"/>
        <v>0</v>
      </c>
      <c r="F17" s="20"/>
      <c r="G17" s="21"/>
      <c r="H17" s="19">
        <f t="shared" si="1"/>
        <v>0</v>
      </c>
      <c r="I17" s="21"/>
    </row>
    <row r="18" spans="1:9" x14ac:dyDescent="0.25">
      <c r="A18" s="19" t="s">
        <v>115</v>
      </c>
      <c r="B18" s="20">
        <v>2</v>
      </c>
      <c r="C18">
        <v>1</v>
      </c>
      <c r="E18">
        <f t="shared" si="0"/>
        <v>3</v>
      </c>
      <c r="F18" s="20">
        <v>1</v>
      </c>
      <c r="G18" s="21">
        <v>2</v>
      </c>
      <c r="H18" s="19">
        <f t="shared" si="1"/>
        <v>6</v>
      </c>
      <c r="I18" s="21"/>
    </row>
    <row r="19" spans="1:9" x14ac:dyDescent="0.25">
      <c r="A19" s="19" t="s">
        <v>116</v>
      </c>
      <c r="B19" s="20">
        <v>79</v>
      </c>
      <c r="C19">
        <v>42</v>
      </c>
      <c r="D19">
        <v>13</v>
      </c>
      <c r="E19">
        <f t="shared" si="0"/>
        <v>134</v>
      </c>
      <c r="F19" s="20"/>
      <c r="G19" s="21">
        <v>34</v>
      </c>
      <c r="H19" s="19">
        <f>E19+F19+G19</f>
        <v>168</v>
      </c>
      <c r="I19" s="21">
        <v>21</v>
      </c>
    </row>
    <row r="20" spans="1:9" x14ac:dyDescent="0.25">
      <c r="A20" s="19" t="s">
        <v>117</v>
      </c>
      <c r="B20" s="20"/>
      <c r="E20">
        <f t="shared" si="0"/>
        <v>0</v>
      </c>
      <c r="F20" s="20"/>
      <c r="G20" s="21"/>
      <c r="H20" s="19">
        <f t="shared" si="1"/>
        <v>0</v>
      </c>
      <c r="I20" s="21"/>
    </row>
    <row r="21" spans="1:9" x14ac:dyDescent="0.25">
      <c r="A21" s="19" t="s">
        <v>118</v>
      </c>
      <c r="B21" s="20"/>
      <c r="E21">
        <f t="shared" si="0"/>
        <v>0</v>
      </c>
      <c r="F21" s="20"/>
      <c r="G21" s="21"/>
      <c r="H21" s="19">
        <f t="shared" si="1"/>
        <v>0</v>
      </c>
      <c r="I21" s="21"/>
    </row>
    <row r="22" spans="1:9" x14ac:dyDescent="0.25">
      <c r="A22" s="19" t="s">
        <v>119</v>
      </c>
      <c r="B22" s="20">
        <v>9</v>
      </c>
      <c r="C22">
        <v>17</v>
      </c>
      <c r="E22">
        <f t="shared" si="0"/>
        <v>26</v>
      </c>
      <c r="F22" s="20">
        <v>2</v>
      </c>
      <c r="G22" s="21">
        <v>4</v>
      </c>
      <c r="H22" s="19">
        <f t="shared" si="1"/>
        <v>32</v>
      </c>
      <c r="I22" s="21"/>
    </row>
    <row r="23" spans="1:9" x14ac:dyDescent="0.25">
      <c r="A23" s="19" t="s">
        <v>120</v>
      </c>
      <c r="B23" s="20"/>
      <c r="E23">
        <f t="shared" si="0"/>
        <v>0</v>
      </c>
      <c r="F23" s="20"/>
      <c r="G23" s="21"/>
      <c r="H23" s="19">
        <f t="shared" si="1"/>
        <v>0</v>
      </c>
      <c r="I23" s="21"/>
    </row>
    <row r="24" spans="1:9" x14ac:dyDescent="0.25">
      <c r="A24" s="19" t="s">
        <v>121</v>
      </c>
      <c r="B24" s="20"/>
      <c r="E24">
        <f t="shared" si="0"/>
        <v>0</v>
      </c>
      <c r="F24" s="20"/>
      <c r="G24" s="21"/>
      <c r="H24" s="19">
        <f t="shared" si="1"/>
        <v>0</v>
      </c>
      <c r="I24" s="21"/>
    </row>
    <row r="25" spans="1:9" x14ac:dyDescent="0.25">
      <c r="A25" s="19" t="s">
        <v>122</v>
      </c>
      <c r="B25" s="20"/>
      <c r="E25">
        <f t="shared" si="0"/>
        <v>0</v>
      </c>
      <c r="F25" s="20"/>
      <c r="G25" s="21"/>
      <c r="H25" s="19">
        <f t="shared" si="1"/>
        <v>0</v>
      </c>
      <c r="I25" s="21"/>
    </row>
    <row r="26" spans="1:9" x14ac:dyDescent="0.25">
      <c r="A26" s="19" t="s">
        <v>123</v>
      </c>
      <c r="B26" s="20">
        <v>4</v>
      </c>
      <c r="C26">
        <v>1</v>
      </c>
      <c r="D26">
        <v>1</v>
      </c>
      <c r="E26">
        <f t="shared" si="0"/>
        <v>6</v>
      </c>
      <c r="F26" s="20"/>
      <c r="G26" s="21">
        <v>13</v>
      </c>
      <c r="H26" s="19">
        <f t="shared" si="1"/>
        <v>19</v>
      </c>
      <c r="I26" s="21"/>
    </row>
    <row r="27" spans="1:9" ht="15.75" thickBot="1" x14ac:dyDescent="0.3">
      <c r="A27" s="19" t="s">
        <v>124</v>
      </c>
      <c r="B27" s="20"/>
      <c r="E27">
        <f t="shared" si="0"/>
        <v>0</v>
      </c>
      <c r="F27" s="20"/>
      <c r="G27" s="21">
        <v>14</v>
      </c>
      <c r="H27" s="19">
        <f t="shared" si="1"/>
        <v>14</v>
      </c>
      <c r="I27" s="21"/>
    </row>
    <row r="28" spans="1:9" s="2" customFormat="1" ht="15.75" thickBot="1" x14ac:dyDescent="0.3">
      <c r="A28" s="23" t="s">
        <v>125</v>
      </c>
      <c r="B28" s="24">
        <f>SUM(B10:B27)</f>
        <v>220</v>
      </c>
      <c r="C28" s="25">
        <f>SUM(C10:C27)</f>
        <v>166</v>
      </c>
      <c r="D28" s="25">
        <f>SUM(D10:D27)</f>
        <v>51</v>
      </c>
      <c r="E28" s="25">
        <f>SUM(E10:E27)</f>
        <v>437</v>
      </c>
      <c r="F28" s="24">
        <f t="shared" ref="F28:I28" si="2">SUM(F10:F27)</f>
        <v>9</v>
      </c>
      <c r="G28" s="26">
        <f t="shared" si="2"/>
        <v>158</v>
      </c>
      <c r="H28" s="23">
        <f t="shared" si="2"/>
        <v>604</v>
      </c>
      <c r="I28" s="26">
        <f t="shared" si="2"/>
        <v>45</v>
      </c>
    </row>
    <row r="32" spans="1:9" x14ac:dyDescent="0.25">
      <c r="A32" t="s">
        <v>126</v>
      </c>
    </row>
    <row r="33" spans="1:17" s="14" customFormat="1" x14ac:dyDescent="0.25">
      <c r="A33" s="14" t="s">
        <v>607</v>
      </c>
    </row>
    <row r="34" spans="1:17" s="14" customFormat="1" x14ac:dyDescent="0.25">
      <c r="A34" s="14" t="s">
        <v>608</v>
      </c>
    </row>
    <row r="35" spans="1:17" s="14" customFormat="1" x14ac:dyDescent="0.25">
      <c r="A35" s="14" t="s">
        <v>95</v>
      </c>
    </row>
    <row r="36" spans="1:17" s="14" customFormat="1" x14ac:dyDescent="0.25">
      <c r="A36" s="14" t="s">
        <v>609</v>
      </c>
    </row>
    <row r="37" spans="1:17" s="13" customFormat="1" x14ac:dyDescent="0.25"/>
    <row r="38" spans="1:17" s="13" customFormat="1" ht="15.75" thickBot="1" x14ac:dyDescent="0.3">
      <c r="A38"/>
      <c r="B38"/>
      <c r="C38"/>
      <c r="D38"/>
      <c r="E38"/>
      <c r="F38"/>
      <c r="G38"/>
      <c r="H38"/>
      <c r="I38"/>
    </row>
    <row r="39" spans="1:17" ht="15.75" thickBot="1" x14ac:dyDescent="0.3">
      <c r="A39" s="15"/>
      <c r="B39" s="89" t="s">
        <v>96</v>
      </c>
      <c r="C39" s="90"/>
      <c r="D39" s="90"/>
      <c r="E39" s="91"/>
      <c r="F39" s="89" t="s">
        <v>97</v>
      </c>
      <c r="G39" s="91"/>
      <c r="H39" s="92" t="s">
        <v>127</v>
      </c>
      <c r="I39" s="94" t="s">
        <v>128</v>
      </c>
    </row>
    <row r="40" spans="1:17" s="2" customFormat="1" ht="34.5" customHeight="1" thickBot="1" x14ac:dyDescent="0.3">
      <c r="A40" s="16" t="s">
        <v>100</v>
      </c>
      <c r="B40" s="17" t="s">
        <v>101</v>
      </c>
      <c r="C40" s="18" t="s">
        <v>102</v>
      </c>
      <c r="D40" s="18" t="s">
        <v>103</v>
      </c>
      <c r="E40" s="18" t="s">
        <v>104</v>
      </c>
      <c r="F40" s="17" t="s">
        <v>105</v>
      </c>
      <c r="G40" s="67" t="s">
        <v>106</v>
      </c>
      <c r="H40" s="93"/>
      <c r="I40" s="95"/>
      <c r="Q40" s="68"/>
    </row>
    <row r="41" spans="1:17" x14ac:dyDescent="0.25">
      <c r="A41" s="19" t="s">
        <v>107</v>
      </c>
      <c r="B41" s="69">
        <f>(54.2*10)</f>
        <v>542</v>
      </c>
      <c r="C41">
        <f>(44.5 * 10)</f>
        <v>445</v>
      </c>
      <c r="D41" s="70">
        <f>(8.6305471973632 * 10)</f>
        <v>86.305471973631995</v>
      </c>
      <c r="E41" s="70">
        <f>SUM(B41:D41)</f>
        <v>1073.3054719736319</v>
      </c>
      <c r="F41" s="69">
        <f>(0.315487 * 10)</f>
        <v>3.1548700000000003</v>
      </c>
      <c r="G41" s="71">
        <v>109.84423851218151</v>
      </c>
      <c r="H41" s="72">
        <f>(E41+F41+G41)</f>
        <v>1186.3045804858134</v>
      </c>
      <c r="I41" s="71">
        <v>36.402726104905803</v>
      </c>
      <c r="M41" s="70"/>
    </row>
    <row r="42" spans="1:17" x14ac:dyDescent="0.25">
      <c r="A42" s="19" t="s">
        <v>108</v>
      </c>
      <c r="B42" s="69"/>
      <c r="D42" s="70"/>
      <c r="E42" s="27">
        <f t="shared" ref="E42:E58" si="3">SUM(B42:D42)</f>
        <v>0</v>
      </c>
      <c r="F42" s="69"/>
      <c r="G42" s="71">
        <f>(0.038095*10)</f>
        <v>0.38094999999999996</v>
      </c>
      <c r="H42" s="72">
        <f t="shared" ref="H42:H58" si="4">(E42+F42+G42)</f>
        <v>0.38094999999999996</v>
      </c>
      <c r="I42" s="71"/>
    </row>
    <row r="43" spans="1:17" x14ac:dyDescent="0.25">
      <c r="A43" s="19" t="s">
        <v>109</v>
      </c>
      <c r="B43" s="69">
        <f>(5.2656736296482 * 10)</f>
        <v>52.656736296481995</v>
      </c>
      <c r="C43">
        <f>(0.54*10)</f>
        <v>5.4</v>
      </c>
      <c r="D43" s="70">
        <f>(0.541200897017104*10)</f>
        <v>5.4120089701710405</v>
      </c>
      <c r="E43" s="70">
        <f t="shared" si="3"/>
        <v>63.468745266653031</v>
      </c>
      <c r="F43" s="69"/>
      <c r="G43" s="71">
        <f>(42.041112*10)</f>
        <v>420.41111999999998</v>
      </c>
      <c r="H43" s="72">
        <f t="shared" si="4"/>
        <v>483.87986526665304</v>
      </c>
      <c r="I43" s="71"/>
      <c r="M43" s="27"/>
      <c r="N43" s="70"/>
    </row>
    <row r="44" spans="1:17" x14ac:dyDescent="0.25">
      <c r="A44" s="19" t="s">
        <v>110</v>
      </c>
      <c r="B44" s="69"/>
      <c r="D44" s="70"/>
      <c r="E44" s="27">
        <f t="shared" si="3"/>
        <v>0</v>
      </c>
      <c r="F44" s="69"/>
      <c r="G44" s="71"/>
      <c r="H44" s="28">
        <f t="shared" si="4"/>
        <v>0</v>
      </c>
      <c r="I44" s="71"/>
      <c r="M44" s="70"/>
    </row>
    <row r="45" spans="1:17" x14ac:dyDescent="0.25">
      <c r="A45" s="19" t="s">
        <v>111</v>
      </c>
      <c r="B45" s="69"/>
      <c r="D45" s="70"/>
      <c r="E45" s="27">
        <f t="shared" si="3"/>
        <v>0</v>
      </c>
      <c r="F45" s="69"/>
      <c r="G45" s="71">
        <f>(0.897429*10)</f>
        <v>8.9742899999999999</v>
      </c>
      <c r="H45" s="72">
        <f t="shared" si="4"/>
        <v>8.9742899999999999</v>
      </c>
      <c r="I45" s="71"/>
      <c r="M45" s="70"/>
    </row>
    <row r="46" spans="1:17" x14ac:dyDescent="0.25">
      <c r="A46" s="19" t="s">
        <v>112</v>
      </c>
      <c r="B46" s="69"/>
      <c r="D46" s="70"/>
      <c r="E46" s="27">
        <f t="shared" si="3"/>
        <v>0</v>
      </c>
      <c r="F46" s="69">
        <f>(0.356585*10)</f>
        <v>3.5658499999999997</v>
      </c>
      <c r="G46" s="71">
        <f>(0.745882*10)</f>
        <v>7.4588200000000002</v>
      </c>
      <c r="H46" s="72">
        <f t="shared" si="4"/>
        <v>11.02467</v>
      </c>
      <c r="I46" s="71"/>
      <c r="M46" s="70"/>
    </row>
    <row r="47" spans="1:17" x14ac:dyDescent="0.25">
      <c r="A47" s="19" t="s">
        <v>113</v>
      </c>
      <c r="B47" s="69"/>
      <c r="D47" s="70"/>
      <c r="E47" s="27">
        <f t="shared" si="3"/>
        <v>0</v>
      </c>
      <c r="F47" s="69"/>
      <c r="G47" s="71"/>
      <c r="H47" s="28">
        <f t="shared" si="4"/>
        <v>0</v>
      </c>
      <c r="I47" s="71"/>
      <c r="M47" s="70"/>
    </row>
    <row r="48" spans="1:17" x14ac:dyDescent="0.25">
      <c r="A48" s="19" t="s">
        <v>114</v>
      </c>
      <c r="B48" s="69"/>
      <c r="D48" s="70"/>
      <c r="E48" s="27">
        <f t="shared" si="3"/>
        <v>0</v>
      </c>
      <c r="F48" s="69"/>
      <c r="G48" s="71"/>
      <c r="H48" s="28">
        <f t="shared" si="4"/>
        <v>0</v>
      </c>
      <c r="I48" s="71"/>
      <c r="M48" s="70"/>
    </row>
    <row r="49" spans="1:13" x14ac:dyDescent="0.25">
      <c r="A49" s="19" t="s">
        <v>115</v>
      </c>
      <c r="B49" s="69">
        <f>(0.0959546983344253*10)</f>
        <v>0.95954698334425292</v>
      </c>
      <c r="C49">
        <f>(0.546610422355137*10)</f>
        <v>5.4661042235513699</v>
      </c>
      <c r="D49" s="70"/>
      <c r="E49" s="70">
        <f t="shared" si="3"/>
        <v>6.4256512068956226</v>
      </c>
      <c r="F49" s="69">
        <f>(0.305495*10)</f>
        <v>3.0549500000000003</v>
      </c>
      <c r="G49" s="71">
        <f>(0.407816*10)</f>
        <v>4.0781600000000005</v>
      </c>
      <c r="H49" s="72">
        <f t="shared" si="4"/>
        <v>13.558761206895623</v>
      </c>
      <c r="I49" s="71"/>
      <c r="M49" s="70"/>
    </row>
    <row r="50" spans="1:13" x14ac:dyDescent="0.25">
      <c r="A50" s="19" t="s">
        <v>116</v>
      </c>
      <c r="B50" s="69">
        <f>(24.9344033374143*10)</f>
        <v>249.34403337414298</v>
      </c>
      <c r="C50">
        <f>(12.5851672002233*10)</f>
        <v>125.85167200223299</v>
      </c>
      <c r="D50" s="70">
        <f>(3.21907417211835*10)</f>
        <v>32.1907417211835</v>
      </c>
      <c r="E50" s="70">
        <f t="shared" si="3"/>
        <v>407.38644709755943</v>
      </c>
      <c r="F50" s="69"/>
      <c r="G50" s="71">
        <v>182.76890754309423</v>
      </c>
      <c r="H50" s="72">
        <f t="shared" si="4"/>
        <v>590.15535464065363</v>
      </c>
      <c r="I50" s="71">
        <v>111.16304700644025</v>
      </c>
      <c r="M50" s="70"/>
    </row>
    <row r="51" spans="1:13" x14ac:dyDescent="0.25">
      <c r="A51" s="19" t="s">
        <v>117</v>
      </c>
      <c r="B51" s="69"/>
      <c r="D51" s="70"/>
      <c r="E51" s="27">
        <f t="shared" si="3"/>
        <v>0</v>
      </c>
      <c r="F51" s="69"/>
      <c r="G51" s="71"/>
      <c r="H51" s="28">
        <f t="shared" si="4"/>
        <v>0</v>
      </c>
      <c r="I51" s="71"/>
      <c r="M51" s="70"/>
    </row>
    <row r="52" spans="1:13" x14ac:dyDescent="0.25">
      <c r="A52" s="19" t="s">
        <v>118</v>
      </c>
      <c r="B52" s="69"/>
      <c r="D52" s="70"/>
      <c r="E52" s="27">
        <f t="shared" si="3"/>
        <v>0</v>
      </c>
      <c r="F52" s="69"/>
      <c r="G52" s="71"/>
      <c r="H52" s="28">
        <f t="shared" si="4"/>
        <v>0</v>
      </c>
      <c r="I52" s="71"/>
      <c r="M52" s="70"/>
    </row>
    <row r="53" spans="1:13" x14ac:dyDescent="0.25">
      <c r="A53" s="19" t="s">
        <v>119</v>
      </c>
      <c r="B53" s="69">
        <f>(3.07012210342334 *10)</f>
        <v>30.701221034233402</v>
      </c>
      <c r="C53">
        <f>(3.03375520347223*10)</f>
        <v>30.3375520347223</v>
      </c>
      <c r="D53" s="70"/>
      <c r="E53" s="70">
        <f t="shared" si="3"/>
        <v>61.038773068955706</v>
      </c>
      <c r="F53" s="69">
        <f>(0.359053*10)</f>
        <v>3.5905300000000002</v>
      </c>
      <c r="G53" s="71">
        <f>(0.96663*10)</f>
        <v>9.6662999999999997</v>
      </c>
      <c r="H53" s="72">
        <f t="shared" si="4"/>
        <v>74.2956030689557</v>
      </c>
      <c r="I53" s="71"/>
      <c r="M53" s="70"/>
    </row>
    <row r="54" spans="1:13" x14ac:dyDescent="0.25">
      <c r="A54" s="19" t="s">
        <v>120</v>
      </c>
      <c r="B54" s="69"/>
      <c r="D54" s="70"/>
      <c r="E54" s="27">
        <f t="shared" si="3"/>
        <v>0</v>
      </c>
      <c r="F54" s="69"/>
      <c r="G54" s="71"/>
      <c r="H54" s="28">
        <f t="shared" si="4"/>
        <v>0</v>
      </c>
      <c r="I54" s="71"/>
      <c r="M54" s="70"/>
    </row>
    <row r="55" spans="1:13" x14ac:dyDescent="0.25">
      <c r="A55" s="19" t="s">
        <v>121</v>
      </c>
      <c r="B55" s="69"/>
      <c r="D55" s="70"/>
      <c r="E55" s="27">
        <f t="shared" si="3"/>
        <v>0</v>
      </c>
      <c r="F55" s="69"/>
      <c r="G55" s="71"/>
      <c r="H55" s="72"/>
      <c r="I55" s="71"/>
      <c r="M55" s="70"/>
    </row>
    <row r="56" spans="1:13" x14ac:dyDescent="0.25">
      <c r="A56" s="19" t="s">
        <v>122</v>
      </c>
      <c r="B56" s="69"/>
      <c r="D56" s="70"/>
      <c r="E56" s="27">
        <f t="shared" si="3"/>
        <v>0</v>
      </c>
      <c r="F56" s="69"/>
      <c r="G56" s="71"/>
      <c r="H56" s="28">
        <f t="shared" si="4"/>
        <v>0</v>
      </c>
      <c r="I56" s="71"/>
      <c r="M56" s="70"/>
    </row>
    <row r="57" spans="1:13" x14ac:dyDescent="0.25">
      <c r="A57" s="19" t="s">
        <v>123</v>
      </c>
      <c r="B57" s="69">
        <f>(0.865709924072439*10)</f>
        <v>8.6570992407243903</v>
      </c>
      <c r="C57">
        <f>(0.10422157941105*10)</f>
        <v>1.0422157941104999</v>
      </c>
      <c r="D57" s="70">
        <f>(0.132566172611319*10)</f>
        <v>1.32566172611319</v>
      </c>
      <c r="E57" s="70">
        <f t="shared" si="3"/>
        <v>11.02497676094808</v>
      </c>
      <c r="F57" s="69"/>
      <c r="G57" s="71">
        <f>(24.064295*10)</f>
        <v>240.64295000000001</v>
      </c>
      <c r="H57" s="72">
        <f t="shared" si="4"/>
        <v>251.66792676094809</v>
      </c>
      <c r="I57" s="71"/>
      <c r="M57" s="70"/>
    </row>
    <row r="58" spans="1:13" ht="15.75" thickBot="1" x14ac:dyDescent="0.3">
      <c r="A58" s="19" t="s">
        <v>124</v>
      </c>
      <c r="B58" s="69"/>
      <c r="D58" s="70"/>
      <c r="E58" s="73">
        <f t="shared" si="3"/>
        <v>0</v>
      </c>
      <c r="F58" s="69"/>
      <c r="G58" s="71">
        <f>(43.700872*10)</f>
        <v>437.00871999999998</v>
      </c>
      <c r="H58" s="72">
        <f t="shared" si="4"/>
        <v>437.00871999999998</v>
      </c>
      <c r="I58" s="71"/>
      <c r="M58" s="70"/>
    </row>
    <row r="59" spans="1:13" ht="15.75" thickBot="1" x14ac:dyDescent="0.3">
      <c r="A59" s="24" t="s">
        <v>125</v>
      </c>
      <c r="B59" s="74">
        <f>SUM(B41:B58)</f>
        <v>884.31863692892705</v>
      </c>
      <c r="C59" s="74">
        <f t="shared" ref="C59:E59" si="5">SUM(C41:C58)</f>
        <v>613.09754405461706</v>
      </c>
      <c r="D59" s="74">
        <f t="shared" si="5"/>
        <v>125.23388439109974</v>
      </c>
      <c r="E59" s="74">
        <f t="shared" si="5"/>
        <v>1622.6500653746436</v>
      </c>
      <c r="F59" s="75">
        <f>SUM(F41:F58)</f>
        <v>13.366199999999999</v>
      </c>
      <c r="G59" s="76">
        <f>SUM(G41:G58)</f>
        <v>1421.2344560552756</v>
      </c>
      <c r="H59" s="76">
        <f>SUM(H41:H58)</f>
        <v>3057.2507214299194</v>
      </c>
      <c r="I59" s="76">
        <f>SUM(I41:I58)</f>
        <v>147.56577311134606</v>
      </c>
      <c r="M59" s="70"/>
    </row>
    <row r="60" spans="1:13" x14ac:dyDescent="0.25">
      <c r="M60" s="70"/>
    </row>
    <row r="62" spans="1:13" x14ac:dyDescent="0.25">
      <c r="A62" s="13" t="s">
        <v>129</v>
      </c>
      <c r="B62" s="13"/>
      <c r="C62" s="13"/>
    </row>
    <row r="63" spans="1:13" x14ac:dyDescent="0.25">
      <c r="A63" s="14" t="s">
        <v>607</v>
      </c>
      <c r="B63" s="14"/>
      <c r="C63" s="14"/>
    </row>
    <row r="64" spans="1:13" x14ac:dyDescent="0.25">
      <c r="A64" s="14" t="s">
        <v>608</v>
      </c>
      <c r="B64" s="14"/>
      <c r="C64" s="14"/>
    </row>
    <row r="65" spans="1:3" x14ac:dyDescent="0.25">
      <c r="A65" s="14" t="s">
        <v>95</v>
      </c>
      <c r="B65" s="14"/>
      <c r="C65" s="14"/>
    </row>
    <row r="66" spans="1:3" x14ac:dyDescent="0.25">
      <c r="A66" s="14" t="s">
        <v>609</v>
      </c>
      <c r="B66" s="14"/>
      <c r="C66" s="14"/>
    </row>
    <row r="67" spans="1:3" x14ac:dyDescent="0.25">
      <c r="A67" s="13"/>
      <c r="B67" s="13"/>
      <c r="C67" s="13"/>
    </row>
    <row r="68" spans="1:3" ht="15.75" thickBot="1" x14ac:dyDescent="0.3">
      <c r="A68" s="13"/>
      <c r="B68" s="13"/>
      <c r="C68" s="13"/>
    </row>
    <row r="69" spans="1:3" ht="15.75" thickBot="1" x14ac:dyDescent="0.3">
      <c r="A69" s="29" t="s">
        <v>130</v>
      </c>
      <c r="B69" s="30" t="s">
        <v>131</v>
      </c>
      <c r="C69" s="31" t="s">
        <v>132</v>
      </c>
    </row>
    <row r="70" spans="1:3" x14ac:dyDescent="0.25">
      <c r="A70" s="32" t="s">
        <v>133</v>
      </c>
      <c r="B70" s="33" t="s">
        <v>581</v>
      </c>
      <c r="C70" s="34" t="s">
        <v>134</v>
      </c>
    </row>
    <row r="71" spans="1:3" x14ac:dyDescent="0.25">
      <c r="A71" s="20"/>
      <c r="B71" t="s">
        <v>582</v>
      </c>
      <c r="C71" s="35" t="s">
        <v>134</v>
      </c>
    </row>
    <row r="72" spans="1:3" x14ac:dyDescent="0.25">
      <c r="A72" s="20"/>
      <c r="B72" t="s">
        <v>583</v>
      </c>
      <c r="C72" s="35" t="s">
        <v>134</v>
      </c>
    </row>
    <row r="73" spans="1:3" x14ac:dyDescent="0.25">
      <c r="A73" s="20"/>
      <c r="B73" t="s">
        <v>584</v>
      </c>
      <c r="C73" s="35" t="s">
        <v>134</v>
      </c>
    </row>
    <row r="74" spans="1:3" ht="15.75" thickBot="1" x14ac:dyDescent="0.3">
      <c r="A74" s="36"/>
      <c r="B74" s="37" t="s">
        <v>585</v>
      </c>
      <c r="C74" s="38" t="s">
        <v>134</v>
      </c>
    </row>
    <row r="75" spans="1:3" ht="15.75" thickBot="1" x14ac:dyDescent="0.3">
      <c r="A75" s="29" t="s">
        <v>108</v>
      </c>
      <c r="B75" s="30" t="s">
        <v>135</v>
      </c>
      <c r="C75" s="39" t="s">
        <v>134</v>
      </c>
    </row>
    <row r="76" spans="1:3" x14ac:dyDescent="0.25">
      <c r="A76" s="32" t="s">
        <v>109</v>
      </c>
      <c r="B76" s="33" t="s">
        <v>586</v>
      </c>
      <c r="C76" s="34" t="s">
        <v>134</v>
      </c>
    </row>
    <row r="77" spans="1:3" x14ac:dyDescent="0.25">
      <c r="A77" s="20"/>
      <c r="B77" t="s">
        <v>587</v>
      </c>
      <c r="C77" s="35" t="s">
        <v>134</v>
      </c>
    </row>
    <row r="78" spans="1:3" x14ac:dyDescent="0.25">
      <c r="A78" s="20"/>
      <c r="B78" t="s">
        <v>588</v>
      </c>
      <c r="C78" s="35" t="s">
        <v>134</v>
      </c>
    </row>
    <row r="79" spans="1:3" x14ac:dyDescent="0.25">
      <c r="A79" s="20"/>
      <c r="B79" t="s">
        <v>589</v>
      </c>
      <c r="C79" s="35" t="s">
        <v>134</v>
      </c>
    </row>
    <row r="80" spans="1:3" x14ac:dyDescent="0.25">
      <c r="A80" s="20"/>
      <c r="B80" t="s">
        <v>590</v>
      </c>
      <c r="C80" s="35" t="s">
        <v>134</v>
      </c>
    </row>
    <row r="81" spans="1:3" x14ac:dyDescent="0.25">
      <c r="A81" s="20"/>
      <c r="B81" t="s">
        <v>591</v>
      </c>
      <c r="C81" s="35" t="s">
        <v>134</v>
      </c>
    </row>
    <row r="82" spans="1:3" x14ac:dyDescent="0.25">
      <c r="A82" s="20"/>
      <c r="B82" t="s">
        <v>592</v>
      </c>
      <c r="C82" s="35" t="s">
        <v>134</v>
      </c>
    </row>
    <row r="83" spans="1:3" ht="15.75" thickBot="1" x14ac:dyDescent="0.3">
      <c r="A83" s="36"/>
      <c r="B83" s="37" t="s">
        <v>593</v>
      </c>
      <c r="C83" s="38" t="s">
        <v>134</v>
      </c>
    </row>
    <row r="84" spans="1:3" ht="15.75" thickBot="1" x14ac:dyDescent="0.3">
      <c r="A84" s="29" t="s">
        <v>111</v>
      </c>
      <c r="B84" s="30" t="s">
        <v>136</v>
      </c>
      <c r="C84" s="39" t="s">
        <v>134</v>
      </c>
    </row>
    <row r="85" spans="1:3" x14ac:dyDescent="0.25">
      <c r="A85" s="32" t="s">
        <v>112</v>
      </c>
      <c r="B85" s="33" t="s">
        <v>594</v>
      </c>
      <c r="C85" s="34" t="s">
        <v>134</v>
      </c>
    </row>
    <row r="86" spans="1:3" x14ac:dyDescent="0.25">
      <c r="A86" s="20"/>
      <c r="B86" t="s">
        <v>595</v>
      </c>
      <c r="C86" s="35" t="s">
        <v>134</v>
      </c>
    </row>
    <row r="87" spans="1:3" ht="15.75" thickBot="1" x14ac:dyDescent="0.3">
      <c r="A87" s="36"/>
      <c r="B87" s="37" t="s">
        <v>596</v>
      </c>
      <c r="C87" s="38" t="s">
        <v>134</v>
      </c>
    </row>
    <row r="88" spans="1:3" x14ac:dyDescent="0.25">
      <c r="A88" s="32" t="s">
        <v>115</v>
      </c>
      <c r="B88" s="33" t="s">
        <v>137</v>
      </c>
      <c r="C88" s="34" t="s">
        <v>134</v>
      </c>
    </row>
    <row r="89" spans="1:3" ht="15.75" thickBot="1" x14ac:dyDescent="0.3">
      <c r="A89" s="36"/>
      <c r="B89" s="37" t="s">
        <v>138</v>
      </c>
      <c r="C89" s="38" t="s">
        <v>134</v>
      </c>
    </row>
    <row r="90" spans="1:3" ht="15.75" thickBot="1" x14ac:dyDescent="0.3">
      <c r="A90" s="29" t="s">
        <v>116</v>
      </c>
      <c r="B90" s="30" t="s">
        <v>139</v>
      </c>
      <c r="C90" s="39" t="s">
        <v>134</v>
      </c>
    </row>
    <row r="91" spans="1:3" x14ac:dyDescent="0.25">
      <c r="A91" s="32" t="s">
        <v>119</v>
      </c>
      <c r="B91" s="33" t="s">
        <v>597</v>
      </c>
      <c r="C91" s="34" t="s">
        <v>134</v>
      </c>
    </row>
    <row r="92" spans="1:3" ht="15.75" thickBot="1" x14ac:dyDescent="0.3">
      <c r="A92" s="36"/>
      <c r="B92" s="37" t="s">
        <v>598</v>
      </c>
      <c r="C92" s="38" t="s">
        <v>134</v>
      </c>
    </row>
    <row r="93" spans="1:3" x14ac:dyDescent="0.25">
      <c r="A93" s="32" t="s">
        <v>123</v>
      </c>
      <c r="B93" s="33" t="s">
        <v>599</v>
      </c>
      <c r="C93" s="34" t="s">
        <v>134</v>
      </c>
    </row>
    <row r="94" spans="1:3" x14ac:dyDescent="0.25">
      <c r="A94" s="20"/>
      <c r="B94" t="s">
        <v>600</v>
      </c>
      <c r="C94" s="35" t="s">
        <v>134</v>
      </c>
    </row>
    <row r="95" spans="1:3" x14ac:dyDescent="0.25">
      <c r="A95" s="20"/>
      <c r="B95" t="s">
        <v>601</v>
      </c>
      <c r="C95" s="35" t="s">
        <v>134</v>
      </c>
    </row>
    <row r="96" spans="1:3" ht="15.75" thickBot="1" x14ac:dyDescent="0.3">
      <c r="A96" s="36"/>
      <c r="B96" s="37" t="s">
        <v>602</v>
      </c>
      <c r="C96" s="38" t="s">
        <v>134</v>
      </c>
    </row>
    <row r="97" spans="1:3" x14ac:dyDescent="0.25">
      <c r="A97" s="32" t="s">
        <v>124</v>
      </c>
      <c r="B97" s="33" t="s">
        <v>603</v>
      </c>
      <c r="C97" s="34" t="s">
        <v>134</v>
      </c>
    </row>
    <row r="98" spans="1:3" x14ac:dyDescent="0.25">
      <c r="A98" s="20"/>
      <c r="B98" t="s">
        <v>604</v>
      </c>
      <c r="C98" s="35" t="s">
        <v>134</v>
      </c>
    </row>
    <row r="99" spans="1:3" x14ac:dyDescent="0.25">
      <c r="A99" s="20"/>
      <c r="B99" t="s">
        <v>605</v>
      </c>
      <c r="C99" s="35" t="s">
        <v>134</v>
      </c>
    </row>
    <row r="100" spans="1:3" ht="15.75" thickBot="1" x14ac:dyDescent="0.3">
      <c r="A100" s="36"/>
      <c r="B100" s="37" t="s">
        <v>606</v>
      </c>
      <c r="C100" s="38" t="s">
        <v>134</v>
      </c>
    </row>
  </sheetData>
  <mergeCells count="8">
    <mergeCell ref="B8:E8"/>
    <mergeCell ref="F8:G8"/>
    <mergeCell ref="H8:H9"/>
    <mergeCell ref="I8:I9"/>
    <mergeCell ref="B39:E39"/>
    <mergeCell ref="F39:G39"/>
    <mergeCell ref="H39:H40"/>
    <mergeCell ref="I39:I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Referanser</vt:lpstr>
      <vt:lpstr>GIS-tabeller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2019-02-21T12:11:40Z</dcterms:modified>
</cp:coreProperties>
</file>